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ñañez\Documents\Elección DG\ELECCIÓN DG 2015 (2)\"/>
    </mc:Choice>
  </mc:AlternateContent>
  <bookViews>
    <workbookView xWindow="0" yWindow="0" windowWidth="19335" windowHeight="8340" firstSheet="23" activeTab="34"/>
  </bookViews>
  <sheets>
    <sheet name="33" sheetId="1" r:id="rId1"/>
    <sheet name="32" sheetId="2" r:id="rId2"/>
    <sheet name="31" sheetId="3" r:id="rId3"/>
    <sheet name="30 " sheetId="4" r:id="rId4"/>
    <sheet name="29" sheetId="5" r:id="rId5"/>
    <sheet name="28" sheetId="6" r:id="rId6"/>
    <sheet name="27" sheetId="7" r:id="rId7"/>
    <sheet name="26" sheetId="8" r:id="rId8"/>
    <sheet name="25" sheetId="9" r:id="rId9"/>
    <sheet name="24" sheetId="10" r:id="rId10"/>
    <sheet name="23" sheetId="11" r:id="rId11"/>
    <sheet name="22" sheetId="12" r:id="rId12"/>
    <sheet name="21" sheetId="13" r:id="rId13"/>
    <sheet name="20" sheetId="14" r:id="rId14"/>
    <sheet name="19" sheetId="15" r:id="rId15"/>
    <sheet name="18" sheetId="16" r:id="rId16"/>
    <sheet name="17" sheetId="17" r:id="rId17"/>
    <sheet name="16" sheetId="18" r:id="rId18"/>
    <sheet name="15" sheetId="19" r:id="rId19"/>
    <sheet name="14" sheetId="20" r:id="rId20"/>
    <sheet name="13" sheetId="21" r:id="rId21"/>
    <sheet name="12" sheetId="22" r:id="rId22"/>
    <sheet name="11" sheetId="23" r:id="rId23"/>
    <sheet name="10" sheetId="24" r:id="rId24"/>
    <sheet name="9 " sheetId="25" r:id="rId25"/>
    <sheet name="8 " sheetId="26" r:id="rId26"/>
    <sheet name="7 " sheetId="27" r:id="rId27"/>
    <sheet name="6 " sheetId="28" r:id="rId28"/>
    <sheet name="5 " sheetId="29" r:id="rId29"/>
    <sheet name="4 " sheetId="30" r:id="rId30"/>
    <sheet name="3 " sheetId="31" r:id="rId31"/>
    <sheet name="2 " sheetId="32" r:id="rId32"/>
    <sheet name="1 " sheetId="33" r:id="rId33"/>
    <sheet name="ACUMULADO RESULTADO" sheetId="34" r:id="rId34"/>
    <sheet name="RESUMEN" sheetId="35" r:id="rId35"/>
  </sheets>
  <definedNames>
    <definedName name="_xlnm._FilterDatabase" localSheetId="32" hidden="1">'1 '!$A$5:$K$25</definedName>
    <definedName name="_xlnm._FilterDatabase" localSheetId="23" hidden="1">'10'!$A$5:$K$23</definedName>
    <definedName name="_xlnm._FilterDatabase" localSheetId="22" hidden="1">'11'!$A$5:$K$19</definedName>
    <definedName name="_xlnm._FilterDatabase" localSheetId="21" hidden="1">'12'!$A$5:$K$18</definedName>
    <definedName name="_xlnm._FilterDatabase" localSheetId="20" hidden="1">'13'!$A$5:$K$16</definedName>
    <definedName name="_xlnm._FilterDatabase" localSheetId="19" hidden="1">'14'!$A$5:$K$15</definedName>
    <definedName name="_xlnm._FilterDatabase" localSheetId="18" hidden="1">'15'!$A$5:$K$19</definedName>
    <definedName name="_xlnm._FilterDatabase" localSheetId="17" hidden="1">'16'!$A$5:$K$12</definedName>
    <definedName name="_xlnm._FilterDatabase" localSheetId="16" hidden="1">'17'!$A$4:$K$17</definedName>
    <definedName name="_xlnm._FilterDatabase" localSheetId="15" hidden="1">'18'!$A$5:$K$20</definedName>
    <definedName name="_xlnm._FilterDatabase" localSheetId="14" hidden="1">'19'!$A$5:$K$17</definedName>
    <definedName name="_xlnm._FilterDatabase" localSheetId="31" hidden="1">'2 '!$A$5:$K$20</definedName>
    <definedName name="_xlnm._FilterDatabase" localSheetId="13" hidden="1">'20'!$A$5:$K$13</definedName>
    <definedName name="_xlnm._FilterDatabase" localSheetId="12" hidden="1">'21'!$A$5:$K$22</definedName>
    <definedName name="_xlnm._FilterDatabase" localSheetId="11" hidden="1">'22'!$A$5:$K$23</definedName>
    <definedName name="_xlnm._FilterDatabase" localSheetId="10" hidden="1">'23'!$A$5:$K$16</definedName>
    <definedName name="_xlnm._FilterDatabase" localSheetId="9" hidden="1">'24'!$A$5:$K$16</definedName>
    <definedName name="_xlnm._FilterDatabase" localSheetId="8" hidden="1">'25'!$A$5:$K$27</definedName>
    <definedName name="_xlnm._FilterDatabase" localSheetId="7" hidden="1">'26'!$A$5:$K$15</definedName>
    <definedName name="_xlnm._FilterDatabase" localSheetId="6" hidden="1">'27'!$A$5:$K$19</definedName>
    <definedName name="_xlnm._FilterDatabase" localSheetId="5" hidden="1">'28'!$A$5:$K$21</definedName>
    <definedName name="_xlnm._FilterDatabase" localSheetId="4" hidden="1">'29'!$A$5:$K$23</definedName>
    <definedName name="_xlnm._FilterDatabase" localSheetId="30" hidden="1">'3 '!$A$5:$K$19</definedName>
    <definedName name="_xlnm._FilterDatabase" localSheetId="3" hidden="1">'30 '!$A$5:$K$19</definedName>
    <definedName name="_xlnm._FilterDatabase" localSheetId="2" hidden="1">'31'!$A$5:$K$15</definedName>
    <definedName name="_xlnm._FilterDatabase" localSheetId="1" hidden="1">'32'!$A$5:$K$17</definedName>
    <definedName name="_xlnm._FilterDatabase" localSheetId="0" hidden="1">'33'!$A$5:$K$23</definedName>
    <definedName name="_xlnm._FilterDatabase" localSheetId="29" hidden="1">'4 '!$A$5:$K$17</definedName>
    <definedName name="_xlnm._FilterDatabase" localSheetId="28" hidden="1">'5 '!$A$5:$K$17</definedName>
    <definedName name="_xlnm._FilterDatabase" localSheetId="27" hidden="1">'6 '!$A$5:$K$13</definedName>
    <definedName name="_xlnm._FilterDatabase" localSheetId="26" hidden="1">'7 '!$A$5:$K$27</definedName>
    <definedName name="_xlnm._FilterDatabase" localSheetId="25" hidden="1">'8 '!$A$5:$K$20</definedName>
    <definedName name="_xlnm._FilterDatabase" localSheetId="33" hidden="1">'ACUMULADO RESULTADO'!$A$3:$P$37</definedName>
    <definedName name="_xlnm._FilterDatabase" localSheetId="34" hidden="1">RESUMEN!$A$4:$Q$37</definedName>
    <definedName name="_xlnm.Print_Area" localSheetId="32">'1 '!$A$1:$K$41</definedName>
    <definedName name="_xlnm.Print_Area" localSheetId="33">'ACUMULADO RESULTADO'!$A$1:$P$37</definedName>
    <definedName name="_xlnm.Print_Area" localSheetId="34">RESUMEN!$A$1:$P$37</definedName>
    <definedName name="_xlnm.Print_Titles" localSheetId="33">'ACUMULADO RESULTADO'!$1:$3</definedName>
    <definedName name="_xlnm.Print_Titles" localSheetId="34">RESUMEN!$1:$3</definedName>
    <definedName name="Z_DFB4BDB3_5D3E_4DA0_A3F8_EB9B3B103ABC_.wvu.Cols" localSheetId="34" hidden="1">RESUMEN!$D:$N</definedName>
    <definedName name="Z_DFB4BDB3_5D3E_4DA0_A3F8_EB9B3B103ABC_.wvu.FilterData" localSheetId="32" hidden="1">'1 '!$A$5:$K$25</definedName>
    <definedName name="Z_DFB4BDB3_5D3E_4DA0_A3F8_EB9B3B103ABC_.wvu.FilterData" localSheetId="23" hidden="1">'10'!$A$5:$K$23</definedName>
    <definedName name="Z_DFB4BDB3_5D3E_4DA0_A3F8_EB9B3B103ABC_.wvu.FilterData" localSheetId="22" hidden="1">'11'!$A$5:$K$19</definedName>
    <definedName name="Z_DFB4BDB3_5D3E_4DA0_A3F8_EB9B3B103ABC_.wvu.FilterData" localSheetId="21" hidden="1">'12'!$A$5:$K$18</definedName>
    <definedName name="Z_DFB4BDB3_5D3E_4DA0_A3F8_EB9B3B103ABC_.wvu.FilterData" localSheetId="20" hidden="1">'13'!$A$5:$K$16</definedName>
    <definedName name="Z_DFB4BDB3_5D3E_4DA0_A3F8_EB9B3B103ABC_.wvu.FilterData" localSheetId="19" hidden="1">'14'!$A$5:$K$15</definedName>
    <definedName name="Z_DFB4BDB3_5D3E_4DA0_A3F8_EB9B3B103ABC_.wvu.FilterData" localSheetId="18" hidden="1">'15'!$A$5:$K$19</definedName>
    <definedName name="Z_DFB4BDB3_5D3E_4DA0_A3F8_EB9B3B103ABC_.wvu.FilterData" localSheetId="17" hidden="1">'16'!$A$5:$K$12</definedName>
    <definedName name="Z_DFB4BDB3_5D3E_4DA0_A3F8_EB9B3B103ABC_.wvu.FilterData" localSheetId="16" hidden="1">'17'!$A$4:$K$17</definedName>
    <definedName name="Z_DFB4BDB3_5D3E_4DA0_A3F8_EB9B3B103ABC_.wvu.FilterData" localSheetId="15" hidden="1">'18'!$A$5:$K$20</definedName>
    <definedName name="Z_DFB4BDB3_5D3E_4DA0_A3F8_EB9B3B103ABC_.wvu.FilterData" localSheetId="14" hidden="1">'19'!$A$5:$K$17</definedName>
    <definedName name="Z_DFB4BDB3_5D3E_4DA0_A3F8_EB9B3B103ABC_.wvu.FilterData" localSheetId="31" hidden="1">'2 '!$A$5:$K$20</definedName>
    <definedName name="Z_DFB4BDB3_5D3E_4DA0_A3F8_EB9B3B103ABC_.wvu.FilterData" localSheetId="13" hidden="1">'20'!$A$5:$K$13</definedName>
    <definedName name="Z_DFB4BDB3_5D3E_4DA0_A3F8_EB9B3B103ABC_.wvu.FilterData" localSheetId="12" hidden="1">'21'!$A$5:$K$22</definedName>
    <definedName name="Z_DFB4BDB3_5D3E_4DA0_A3F8_EB9B3B103ABC_.wvu.FilterData" localSheetId="11" hidden="1">'22'!$A$5:$K$23</definedName>
    <definedName name="Z_DFB4BDB3_5D3E_4DA0_A3F8_EB9B3B103ABC_.wvu.FilterData" localSheetId="10" hidden="1">'23'!$A$5:$K$16</definedName>
    <definedName name="Z_DFB4BDB3_5D3E_4DA0_A3F8_EB9B3B103ABC_.wvu.FilterData" localSheetId="9" hidden="1">'24'!$A$5:$K$16</definedName>
    <definedName name="Z_DFB4BDB3_5D3E_4DA0_A3F8_EB9B3B103ABC_.wvu.FilterData" localSheetId="8" hidden="1">'25'!$A$5:$K$27</definedName>
    <definedName name="Z_DFB4BDB3_5D3E_4DA0_A3F8_EB9B3B103ABC_.wvu.FilterData" localSheetId="7" hidden="1">'26'!$A$5:$K$15</definedName>
    <definedName name="Z_DFB4BDB3_5D3E_4DA0_A3F8_EB9B3B103ABC_.wvu.FilterData" localSheetId="6" hidden="1">'27'!$A$5:$K$19</definedName>
    <definedName name="Z_DFB4BDB3_5D3E_4DA0_A3F8_EB9B3B103ABC_.wvu.FilterData" localSheetId="5" hidden="1">'28'!$A$5:$K$21</definedName>
    <definedName name="Z_DFB4BDB3_5D3E_4DA0_A3F8_EB9B3B103ABC_.wvu.FilterData" localSheetId="4" hidden="1">'29'!$A$5:$K$23</definedName>
    <definedName name="Z_DFB4BDB3_5D3E_4DA0_A3F8_EB9B3B103ABC_.wvu.FilterData" localSheetId="30" hidden="1">'3 '!$A$5:$K$19</definedName>
    <definedName name="Z_DFB4BDB3_5D3E_4DA0_A3F8_EB9B3B103ABC_.wvu.FilterData" localSheetId="3" hidden="1">'30 '!$A$5:$K$19</definedName>
    <definedName name="Z_DFB4BDB3_5D3E_4DA0_A3F8_EB9B3B103ABC_.wvu.FilterData" localSheetId="2" hidden="1">'31'!$A$5:$K$15</definedName>
    <definedName name="Z_DFB4BDB3_5D3E_4DA0_A3F8_EB9B3B103ABC_.wvu.FilterData" localSheetId="1" hidden="1">'32'!$A$5:$K$17</definedName>
    <definedName name="Z_DFB4BDB3_5D3E_4DA0_A3F8_EB9B3B103ABC_.wvu.FilterData" localSheetId="0" hidden="1">'33'!$A$5:$K$23</definedName>
    <definedName name="Z_DFB4BDB3_5D3E_4DA0_A3F8_EB9B3B103ABC_.wvu.FilterData" localSheetId="29" hidden="1">'4 '!$A$5:$K$17</definedName>
    <definedName name="Z_DFB4BDB3_5D3E_4DA0_A3F8_EB9B3B103ABC_.wvu.FilterData" localSheetId="28" hidden="1">'5 '!$A$5:$K$17</definedName>
    <definedName name="Z_DFB4BDB3_5D3E_4DA0_A3F8_EB9B3B103ABC_.wvu.FilterData" localSheetId="27" hidden="1">'6 '!$A$5:$K$13</definedName>
    <definedName name="Z_DFB4BDB3_5D3E_4DA0_A3F8_EB9B3B103ABC_.wvu.FilterData" localSheetId="26" hidden="1">'7 '!$A$5:$K$27</definedName>
    <definedName name="Z_DFB4BDB3_5D3E_4DA0_A3F8_EB9B3B103ABC_.wvu.FilterData" localSheetId="25" hidden="1">'8 '!$A$5:$K$20</definedName>
    <definedName name="Z_DFB4BDB3_5D3E_4DA0_A3F8_EB9B3B103ABC_.wvu.FilterData" localSheetId="33" hidden="1">'ACUMULADO RESULTADO'!$A$3:$P$37</definedName>
    <definedName name="Z_DFB4BDB3_5D3E_4DA0_A3F8_EB9B3B103ABC_.wvu.FilterData" localSheetId="34" hidden="1">RESUMEN!$A$4:$Q$37</definedName>
    <definedName name="Z_DFB4BDB3_5D3E_4DA0_A3F8_EB9B3B103ABC_.wvu.PrintArea" localSheetId="32" hidden="1">'1 '!$A$1:$K$41</definedName>
    <definedName name="Z_DFB4BDB3_5D3E_4DA0_A3F8_EB9B3B103ABC_.wvu.PrintArea" localSheetId="33" hidden="1">'ACUMULADO RESULTADO'!$A$1:$P$37</definedName>
    <definedName name="Z_DFB4BDB3_5D3E_4DA0_A3F8_EB9B3B103ABC_.wvu.PrintArea" localSheetId="34" hidden="1">RESUMEN!$A$1:$P$37</definedName>
    <definedName name="Z_DFB4BDB3_5D3E_4DA0_A3F8_EB9B3B103ABC_.wvu.PrintTitles" localSheetId="33" hidden="1">'ACUMULADO RESULTADO'!$1:$3</definedName>
    <definedName name="Z_DFB4BDB3_5D3E_4DA0_A3F8_EB9B3B103ABC_.wvu.PrintTitles" localSheetId="34" hidden="1">RESUMEN!$1:$3</definedName>
  </definedNames>
  <calcPr calcId="152511"/>
  <customWorkbookViews>
    <customWorkbookView name="Hugo Hernan Ñañez Muñoz - Vista personalizada" guid="{DFB4BDB3-5D3E-4DA0-A3F8-EB9B3B103ABC}" mergeInterval="0" personalView="1" maximized="1" xWindow="-8" yWindow="-8" windowWidth="1382" windowHeight="744" activeSheetId="33"/>
  </customWorkbookViews>
</workbook>
</file>

<file path=xl/calcChain.xml><?xml version="1.0" encoding="utf-8"?>
<calcChain xmlns="http://schemas.openxmlformats.org/spreadsheetml/2006/main">
  <c r="P5" i="34" l="1"/>
  <c r="H29" i="1"/>
  <c r="G29" i="1"/>
  <c r="F29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H27" i="1" s="1"/>
  <c r="G6" i="1"/>
  <c r="G31" i="1" s="1"/>
  <c r="F6" i="1"/>
  <c r="F31" i="1" s="1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G8" i="2"/>
  <c r="F8" i="2"/>
  <c r="H7" i="2"/>
  <c r="H31" i="2" s="1"/>
  <c r="K32" i="2" s="1"/>
  <c r="G7" i="2"/>
  <c r="G31" i="2" s="1"/>
  <c r="F7" i="2"/>
  <c r="F31" i="2" s="1"/>
  <c r="H6" i="2"/>
  <c r="H29" i="2" s="1"/>
  <c r="G6" i="2"/>
  <c r="G29" i="2" s="1"/>
  <c r="F6" i="2"/>
  <c r="F29" i="2" s="1"/>
  <c r="H25" i="3"/>
  <c r="G25" i="3"/>
  <c r="F25" i="3"/>
  <c r="H24" i="3"/>
  <c r="G24" i="3"/>
  <c r="F24" i="3"/>
  <c r="H23" i="3"/>
  <c r="G23" i="3"/>
  <c r="F23" i="3"/>
  <c r="H22" i="3"/>
  <c r="G22" i="3"/>
  <c r="F22" i="3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H10" i="3"/>
  <c r="G10" i="3"/>
  <c r="F10" i="3"/>
  <c r="H9" i="3"/>
  <c r="H31" i="3" s="1"/>
  <c r="G9" i="3"/>
  <c r="F9" i="3"/>
  <c r="H8" i="3"/>
  <c r="G8" i="3"/>
  <c r="F8" i="3"/>
  <c r="H7" i="3"/>
  <c r="G7" i="3"/>
  <c r="F7" i="3"/>
  <c r="H6" i="3"/>
  <c r="G6" i="3"/>
  <c r="G29" i="3" s="1"/>
  <c r="F6" i="3"/>
  <c r="H25" i="4"/>
  <c r="G25" i="4"/>
  <c r="F25" i="4"/>
  <c r="H24" i="4"/>
  <c r="G24" i="4"/>
  <c r="F24" i="4"/>
  <c r="H23" i="4"/>
  <c r="G23" i="4"/>
  <c r="F23" i="4"/>
  <c r="H22" i="4"/>
  <c r="G22" i="4"/>
  <c r="F22" i="4"/>
  <c r="H21" i="4"/>
  <c r="G21" i="4"/>
  <c r="F21" i="4"/>
  <c r="H20" i="4"/>
  <c r="G20" i="4"/>
  <c r="F20" i="4"/>
  <c r="H19" i="4"/>
  <c r="G19" i="4"/>
  <c r="F19" i="4"/>
  <c r="H18" i="4"/>
  <c r="G18" i="4"/>
  <c r="F18" i="4"/>
  <c r="H17" i="4"/>
  <c r="G17" i="4"/>
  <c r="F17" i="4"/>
  <c r="H16" i="4"/>
  <c r="G16" i="4"/>
  <c r="F16" i="4"/>
  <c r="H15" i="4"/>
  <c r="G15" i="4"/>
  <c r="F15" i="4"/>
  <c r="H14" i="4"/>
  <c r="G14" i="4"/>
  <c r="F14" i="4"/>
  <c r="H13" i="4"/>
  <c r="G13" i="4"/>
  <c r="F13" i="4"/>
  <c r="H12" i="4"/>
  <c r="G12" i="4"/>
  <c r="F12" i="4"/>
  <c r="H11" i="4"/>
  <c r="G11" i="4"/>
  <c r="F11" i="4"/>
  <c r="H10" i="4"/>
  <c r="G10" i="4"/>
  <c r="F10" i="4"/>
  <c r="H9" i="4"/>
  <c r="G9" i="4"/>
  <c r="F9" i="4"/>
  <c r="H8" i="4"/>
  <c r="G8" i="4"/>
  <c r="F8" i="4"/>
  <c r="H7" i="4"/>
  <c r="H29" i="4" s="1"/>
  <c r="G7" i="4"/>
  <c r="G29" i="4" s="1"/>
  <c r="F7" i="4"/>
  <c r="F29" i="4" s="1"/>
  <c r="H6" i="4"/>
  <c r="H31" i="4" s="1"/>
  <c r="G6" i="4"/>
  <c r="G31" i="4" s="1"/>
  <c r="F6" i="4"/>
  <c r="F31" i="4" s="1"/>
  <c r="H25" i="5"/>
  <c r="G25" i="5"/>
  <c r="F25" i="5"/>
  <c r="H24" i="5"/>
  <c r="G24" i="5"/>
  <c r="F24" i="5"/>
  <c r="H23" i="5"/>
  <c r="G23" i="5"/>
  <c r="F23" i="5"/>
  <c r="H22" i="5"/>
  <c r="G22" i="5"/>
  <c r="F22" i="5"/>
  <c r="H21" i="5"/>
  <c r="G21" i="5"/>
  <c r="F21" i="5"/>
  <c r="H20" i="5"/>
  <c r="G20" i="5"/>
  <c r="F20" i="5"/>
  <c r="H19" i="5"/>
  <c r="G19" i="5"/>
  <c r="F19" i="5"/>
  <c r="H18" i="5"/>
  <c r="G18" i="5"/>
  <c r="F18" i="5"/>
  <c r="H17" i="5"/>
  <c r="G17" i="5"/>
  <c r="F17" i="5"/>
  <c r="H16" i="5"/>
  <c r="G16" i="5"/>
  <c r="F16" i="5"/>
  <c r="H15" i="5"/>
  <c r="G15" i="5"/>
  <c r="F15" i="5"/>
  <c r="H14" i="5"/>
  <c r="G14" i="5"/>
  <c r="F14" i="5"/>
  <c r="H13" i="5"/>
  <c r="G13" i="5"/>
  <c r="F13" i="5"/>
  <c r="H12" i="5"/>
  <c r="G12" i="5"/>
  <c r="F12" i="5"/>
  <c r="H11" i="5"/>
  <c r="G11" i="5"/>
  <c r="F11" i="5"/>
  <c r="H10" i="5"/>
  <c r="G10" i="5"/>
  <c r="F10" i="5"/>
  <c r="F31" i="5" s="1"/>
  <c r="H9" i="5"/>
  <c r="G9" i="5"/>
  <c r="F9" i="5"/>
  <c r="H8" i="5"/>
  <c r="G8" i="5"/>
  <c r="F8" i="5"/>
  <c r="H7" i="5"/>
  <c r="G7" i="5"/>
  <c r="F7" i="5"/>
  <c r="H6" i="5"/>
  <c r="H29" i="5" s="1"/>
  <c r="G6" i="5"/>
  <c r="F6" i="5"/>
  <c r="F29" i="5" s="1"/>
  <c r="H25" i="6"/>
  <c r="G25" i="6"/>
  <c r="F25" i="6"/>
  <c r="H24" i="6"/>
  <c r="G24" i="6"/>
  <c r="F24" i="6"/>
  <c r="H23" i="6"/>
  <c r="G23" i="6"/>
  <c r="F23" i="6"/>
  <c r="H22" i="6"/>
  <c r="G22" i="6"/>
  <c r="F22" i="6"/>
  <c r="H21" i="6"/>
  <c r="G21" i="6"/>
  <c r="F21" i="6"/>
  <c r="H20" i="6"/>
  <c r="G20" i="6"/>
  <c r="F20" i="6"/>
  <c r="H19" i="6"/>
  <c r="G19" i="6"/>
  <c r="F19" i="6"/>
  <c r="H18" i="6"/>
  <c r="G18" i="6"/>
  <c r="F18" i="6"/>
  <c r="H17" i="6"/>
  <c r="G17" i="6"/>
  <c r="F17" i="6"/>
  <c r="H16" i="6"/>
  <c r="G16" i="6"/>
  <c r="F16" i="6"/>
  <c r="H15" i="6"/>
  <c r="G15" i="6"/>
  <c r="F15" i="6"/>
  <c r="H14" i="6"/>
  <c r="G14" i="6"/>
  <c r="F14" i="6"/>
  <c r="H13" i="6"/>
  <c r="G13" i="6"/>
  <c r="F13" i="6"/>
  <c r="H12" i="6"/>
  <c r="G12" i="6"/>
  <c r="F12" i="6"/>
  <c r="H11" i="6"/>
  <c r="G11" i="6"/>
  <c r="F11" i="6"/>
  <c r="H10" i="6"/>
  <c r="H29" i="6" s="1"/>
  <c r="G10" i="6"/>
  <c r="F10" i="6"/>
  <c r="F29" i="6" s="1"/>
  <c r="H9" i="6"/>
  <c r="G9" i="6"/>
  <c r="F9" i="6"/>
  <c r="H8" i="6"/>
  <c r="G8" i="6"/>
  <c r="F8" i="6"/>
  <c r="H7" i="6"/>
  <c r="G7" i="6"/>
  <c r="F7" i="6"/>
  <c r="H6" i="6"/>
  <c r="H31" i="6" s="1"/>
  <c r="G6" i="6"/>
  <c r="F6" i="6"/>
  <c r="F31" i="6" s="1"/>
  <c r="H29" i="7"/>
  <c r="K30" i="7" s="1"/>
  <c r="G29" i="7"/>
  <c r="J30" i="7" s="1"/>
  <c r="F29" i="7"/>
  <c r="H25" i="7"/>
  <c r="G25" i="7"/>
  <c r="F25" i="7"/>
  <c r="H24" i="7"/>
  <c r="G24" i="7"/>
  <c r="F24" i="7"/>
  <c r="H23" i="7"/>
  <c r="G23" i="7"/>
  <c r="F23" i="7"/>
  <c r="H22" i="7"/>
  <c r="G22" i="7"/>
  <c r="F22" i="7"/>
  <c r="H21" i="7"/>
  <c r="G21" i="7"/>
  <c r="F21" i="7"/>
  <c r="H20" i="7"/>
  <c r="G20" i="7"/>
  <c r="F20" i="7"/>
  <c r="H19" i="7"/>
  <c r="G19" i="7"/>
  <c r="F19" i="7"/>
  <c r="H18" i="7"/>
  <c r="G18" i="7"/>
  <c r="F18" i="7"/>
  <c r="H17" i="7"/>
  <c r="G17" i="7"/>
  <c r="F17" i="7"/>
  <c r="H16" i="7"/>
  <c r="G16" i="7"/>
  <c r="F16" i="7"/>
  <c r="H15" i="7"/>
  <c r="G15" i="7"/>
  <c r="F15" i="7"/>
  <c r="H14" i="7"/>
  <c r="G14" i="7"/>
  <c r="F14" i="7"/>
  <c r="H13" i="7"/>
  <c r="G13" i="7"/>
  <c r="F13" i="7"/>
  <c r="H12" i="7"/>
  <c r="G12" i="7"/>
  <c r="F12" i="7"/>
  <c r="H11" i="7"/>
  <c r="G11" i="7"/>
  <c r="F11" i="7"/>
  <c r="H10" i="7"/>
  <c r="G10" i="7"/>
  <c r="F10" i="7"/>
  <c r="H9" i="7"/>
  <c r="G9" i="7"/>
  <c r="F9" i="7"/>
  <c r="H8" i="7"/>
  <c r="G8" i="7"/>
  <c r="F8" i="7"/>
  <c r="H7" i="7"/>
  <c r="G7" i="7"/>
  <c r="F7" i="7"/>
  <c r="H6" i="7"/>
  <c r="G6" i="7"/>
  <c r="F6" i="7"/>
  <c r="K30" i="8"/>
  <c r="H30" i="8" s="1"/>
  <c r="H29" i="8"/>
  <c r="G29" i="8"/>
  <c r="J30" i="8" s="1"/>
  <c r="F30" i="8" s="1"/>
  <c r="F29" i="8"/>
  <c r="H25" i="8"/>
  <c r="G25" i="8"/>
  <c r="F25" i="8"/>
  <c r="H24" i="8"/>
  <c r="G24" i="8"/>
  <c r="F24" i="8"/>
  <c r="H23" i="8"/>
  <c r="G23" i="8"/>
  <c r="F23" i="8"/>
  <c r="H22" i="8"/>
  <c r="G22" i="8"/>
  <c r="F22" i="8"/>
  <c r="H21" i="8"/>
  <c r="G21" i="8"/>
  <c r="F21" i="8"/>
  <c r="H20" i="8"/>
  <c r="G20" i="8"/>
  <c r="F20" i="8"/>
  <c r="H19" i="8"/>
  <c r="G19" i="8"/>
  <c r="F19" i="8"/>
  <c r="H18" i="8"/>
  <c r="G18" i="8"/>
  <c r="F18" i="8"/>
  <c r="H17" i="8"/>
  <c r="G17" i="8"/>
  <c r="F17" i="8"/>
  <c r="H16" i="8"/>
  <c r="G16" i="8"/>
  <c r="F16" i="8"/>
  <c r="H15" i="8"/>
  <c r="G15" i="8"/>
  <c r="F15" i="8"/>
  <c r="H14" i="8"/>
  <c r="G14" i="8"/>
  <c r="F14" i="8"/>
  <c r="H13" i="8"/>
  <c r="G13" i="8"/>
  <c r="F13" i="8"/>
  <c r="H12" i="8"/>
  <c r="G12" i="8"/>
  <c r="F12" i="8"/>
  <c r="H11" i="8"/>
  <c r="G11" i="8"/>
  <c r="F11" i="8"/>
  <c r="H10" i="8"/>
  <c r="G10" i="8"/>
  <c r="F10" i="8"/>
  <c r="H9" i="8"/>
  <c r="G9" i="8"/>
  <c r="F9" i="8"/>
  <c r="H8" i="8"/>
  <c r="G8" i="8"/>
  <c r="F8" i="8"/>
  <c r="H7" i="8"/>
  <c r="G7" i="8"/>
  <c r="F7" i="8"/>
  <c r="H6" i="8"/>
  <c r="G6" i="8"/>
  <c r="G31" i="8" s="1"/>
  <c r="F6" i="8"/>
  <c r="H25" i="9"/>
  <c r="G25" i="9"/>
  <c r="F25" i="9"/>
  <c r="H24" i="9"/>
  <c r="G24" i="9"/>
  <c r="F24" i="9"/>
  <c r="H23" i="9"/>
  <c r="G23" i="9"/>
  <c r="F23" i="9"/>
  <c r="H22" i="9"/>
  <c r="G22" i="9"/>
  <c r="F22" i="9"/>
  <c r="H21" i="9"/>
  <c r="G21" i="9"/>
  <c r="F21" i="9"/>
  <c r="H20" i="9"/>
  <c r="G20" i="9"/>
  <c r="F20" i="9"/>
  <c r="H19" i="9"/>
  <c r="G19" i="9"/>
  <c r="F19" i="9"/>
  <c r="H18" i="9"/>
  <c r="G18" i="9"/>
  <c r="F18" i="9"/>
  <c r="H17" i="9"/>
  <c r="G17" i="9"/>
  <c r="F17" i="9"/>
  <c r="H16" i="9"/>
  <c r="G16" i="9"/>
  <c r="F16" i="9"/>
  <c r="H15" i="9"/>
  <c r="G15" i="9"/>
  <c r="F15" i="9"/>
  <c r="H14" i="9"/>
  <c r="G14" i="9"/>
  <c r="F14" i="9"/>
  <c r="H13" i="9"/>
  <c r="G13" i="9"/>
  <c r="F13" i="9"/>
  <c r="H12" i="9"/>
  <c r="G12" i="9"/>
  <c r="F12" i="9"/>
  <c r="H11" i="9"/>
  <c r="G11" i="9"/>
  <c r="F11" i="9"/>
  <c r="H10" i="9"/>
  <c r="G10" i="9"/>
  <c r="F10" i="9"/>
  <c r="H9" i="9"/>
  <c r="G9" i="9"/>
  <c r="F9" i="9"/>
  <c r="H8" i="9"/>
  <c r="G8" i="9"/>
  <c r="F8" i="9"/>
  <c r="H7" i="9"/>
  <c r="G7" i="9"/>
  <c r="F7" i="9"/>
  <c r="H6" i="9"/>
  <c r="G6" i="9"/>
  <c r="G31" i="9" s="1"/>
  <c r="F6" i="9"/>
  <c r="H25" i="10"/>
  <c r="G25" i="10"/>
  <c r="F25" i="10"/>
  <c r="H24" i="10"/>
  <c r="G24" i="10"/>
  <c r="F24" i="10"/>
  <c r="H23" i="10"/>
  <c r="G23" i="10"/>
  <c r="F23" i="10"/>
  <c r="H22" i="10"/>
  <c r="G22" i="10"/>
  <c r="F22" i="10"/>
  <c r="H21" i="10"/>
  <c r="G21" i="10"/>
  <c r="F21" i="10"/>
  <c r="H20" i="10"/>
  <c r="G20" i="10"/>
  <c r="F20" i="10"/>
  <c r="H19" i="10"/>
  <c r="G19" i="10"/>
  <c r="F19" i="10"/>
  <c r="H18" i="10"/>
  <c r="G18" i="10"/>
  <c r="F18" i="10"/>
  <c r="H17" i="10"/>
  <c r="G17" i="10"/>
  <c r="F17" i="10"/>
  <c r="H16" i="10"/>
  <c r="G16" i="10"/>
  <c r="F16" i="10"/>
  <c r="H15" i="10"/>
  <c r="G15" i="10"/>
  <c r="F15" i="10"/>
  <c r="H14" i="10"/>
  <c r="G14" i="10"/>
  <c r="F14" i="10"/>
  <c r="H13" i="10"/>
  <c r="G13" i="10"/>
  <c r="F13" i="10"/>
  <c r="H12" i="10"/>
  <c r="G12" i="10"/>
  <c r="F12" i="10"/>
  <c r="H11" i="10"/>
  <c r="G11" i="10"/>
  <c r="F11" i="10"/>
  <c r="H10" i="10"/>
  <c r="H31" i="10" s="1"/>
  <c r="G10" i="10"/>
  <c r="G31" i="10" s="1"/>
  <c r="F10" i="10"/>
  <c r="F31" i="10" s="1"/>
  <c r="H9" i="10"/>
  <c r="G9" i="10"/>
  <c r="F9" i="10"/>
  <c r="H8" i="10"/>
  <c r="G8" i="10"/>
  <c r="F8" i="10"/>
  <c r="H7" i="10"/>
  <c r="G7" i="10"/>
  <c r="F7" i="10"/>
  <c r="H6" i="10"/>
  <c r="H29" i="10" s="1"/>
  <c r="G6" i="10"/>
  <c r="F6" i="10"/>
  <c r="F29" i="10" s="1"/>
  <c r="H29" i="11"/>
  <c r="K30" i="11" s="1"/>
  <c r="G29" i="11"/>
  <c r="F29" i="11"/>
  <c r="H25" i="11"/>
  <c r="G25" i="11"/>
  <c r="F25" i="11"/>
  <c r="H24" i="11"/>
  <c r="G24" i="11"/>
  <c r="F24" i="11"/>
  <c r="H23" i="11"/>
  <c r="G23" i="11"/>
  <c r="F23" i="11"/>
  <c r="H22" i="11"/>
  <c r="G22" i="11"/>
  <c r="F22" i="11"/>
  <c r="H21" i="11"/>
  <c r="G21" i="11"/>
  <c r="F21" i="11"/>
  <c r="H20" i="11"/>
  <c r="G20" i="11"/>
  <c r="F20" i="11"/>
  <c r="H19" i="11"/>
  <c r="G19" i="11"/>
  <c r="F19" i="11"/>
  <c r="H18" i="11"/>
  <c r="G18" i="11"/>
  <c r="F18" i="11"/>
  <c r="H17" i="11"/>
  <c r="G17" i="11"/>
  <c r="F17" i="11"/>
  <c r="H16" i="11"/>
  <c r="G16" i="11"/>
  <c r="F16" i="11"/>
  <c r="H15" i="11"/>
  <c r="G15" i="11"/>
  <c r="F15" i="11"/>
  <c r="H14" i="11"/>
  <c r="G14" i="11"/>
  <c r="F14" i="11"/>
  <c r="H13" i="11"/>
  <c r="G13" i="11"/>
  <c r="F13" i="11"/>
  <c r="H12" i="11"/>
  <c r="G12" i="11"/>
  <c r="F12" i="11"/>
  <c r="H11" i="11"/>
  <c r="G11" i="11"/>
  <c r="F11" i="11"/>
  <c r="H10" i="11"/>
  <c r="G10" i="11"/>
  <c r="F10" i="11"/>
  <c r="H9" i="11"/>
  <c r="G9" i="11"/>
  <c r="F9" i="11"/>
  <c r="H8" i="11"/>
  <c r="G8" i="11"/>
  <c r="F8" i="11"/>
  <c r="H7" i="11"/>
  <c r="G7" i="11"/>
  <c r="F7" i="11"/>
  <c r="H6" i="11"/>
  <c r="H31" i="11" s="1"/>
  <c r="G6" i="11"/>
  <c r="G31" i="11" s="1"/>
  <c r="F6" i="11"/>
  <c r="F31" i="11" s="1"/>
  <c r="H25" i="12"/>
  <c r="G25" i="12"/>
  <c r="F25" i="12"/>
  <c r="H24" i="12"/>
  <c r="G24" i="12"/>
  <c r="F24" i="12"/>
  <c r="H23" i="12"/>
  <c r="G23" i="12"/>
  <c r="F23" i="12"/>
  <c r="H22" i="12"/>
  <c r="G22" i="12"/>
  <c r="F22" i="12"/>
  <c r="H21" i="12"/>
  <c r="G21" i="12"/>
  <c r="F21" i="12"/>
  <c r="H20" i="12"/>
  <c r="G20" i="12"/>
  <c r="F20" i="12"/>
  <c r="H19" i="12"/>
  <c r="G19" i="12"/>
  <c r="F19" i="12"/>
  <c r="H18" i="12"/>
  <c r="G18" i="12"/>
  <c r="F18" i="12"/>
  <c r="H17" i="12"/>
  <c r="G17" i="12"/>
  <c r="F17" i="12"/>
  <c r="H16" i="12"/>
  <c r="G16" i="12"/>
  <c r="F16" i="12"/>
  <c r="H15" i="12"/>
  <c r="G15" i="12"/>
  <c r="F15" i="12"/>
  <c r="H14" i="12"/>
  <c r="G14" i="12"/>
  <c r="F14" i="12"/>
  <c r="H13" i="12"/>
  <c r="G13" i="12"/>
  <c r="F13" i="12"/>
  <c r="H12" i="12"/>
  <c r="G12" i="12"/>
  <c r="F12" i="12"/>
  <c r="H11" i="12"/>
  <c r="G11" i="12"/>
  <c r="F11" i="12"/>
  <c r="H10" i="12"/>
  <c r="G10" i="12"/>
  <c r="F10" i="12"/>
  <c r="H9" i="12"/>
  <c r="G9" i="12"/>
  <c r="F9" i="12"/>
  <c r="H8" i="12"/>
  <c r="H29" i="12" s="1"/>
  <c r="G8" i="12"/>
  <c r="F8" i="12"/>
  <c r="H7" i="12"/>
  <c r="H31" i="12" s="1"/>
  <c r="G7" i="12"/>
  <c r="G31" i="12" s="1"/>
  <c r="F7" i="12"/>
  <c r="H6" i="12"/>
  <c r="G6" i="12"/>
  <c r="F6" i="12"/>
  <c r="H29" i="13"/>
  <c r="K30" i="13" s="1"/>
  <c r="G29" i="13"/>
  <c r="F29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H31" i="13" s="1"/>
  <c r="G6" i="13"/>
  <c r="G31" i="13" s="1"/>
  <c r="F6" i="13"/>
  <c r="F31" i="13" s="1"/>
  <c r="J30" i="13" l="1"/>
  <c r="F30" i="13" s="1"/>
  <c r="F29" i="12"/>
  <c r="F31" i="12"/>
  <c r="G29" i="12"/>
  <c r="J30" i="12" s="1"/>
  <c r="F30" i="12" s="1"/>
  <c r="J30" i="11"/>
  <c r="F30" i="11" s="1"/>
  <c r="G29" i="10"/>
  <c r="F31" i="9"/>
  <c r="H31" i="9"/>
  <c r="H29" i="9"/>
  <c r="G29" i="9"/>
  <c r="F29" i="9"/>
  <c r="F31" i="8"/>
  <c r="H31" i="8"/>
  <c r="H32" i="8" s="1"/>
  <c r="H31" i="7"/>
  <c r="K32" i="7" s="1"/>
  <c r="G31" i="7"/>
  <c r="F31" i="7"/>
  <c r="G31" i="6"/>
  <c r="G29" i="6"/>
  <c r="G29" i="5"/>
  <c r="H31" i="5"/>
  <c r="G31" i="5"/>
  <c r="F29" i="3"/>
  <c r="H29" i="3"/>
  <c r="F31" i="3"/>
  <c r="G31" i="3"/>
  <c r="H31" i="1"/>
  <c r="K32" i="1" s="1"/>
  <c r="J32" i="1" s="1"/>
  <c r="F32" i="1" s="1"/>
  <c r="K28" i="1"/>
  <c r="H28" i="1" s="1"/>
  <c r="K30" i="1"/>
  <c r="F27" i="1"/>
  <c r="G27" i="1"/>
  <c r="K30" i="2"/>
  <c r="J30" i="2" s="1"/>
  <c r="F30" i="2" s="1"/>
  <c r="J32" i="2"/>
  <c r="G32" i="2"/>
  <c r="F32" i="2"/>
  <c r="F27" i="2"/>
  <c r="G27" i="2"/>
  <c r="H32" i="2"/>
  <c r="H27" i="2"/>
  <c r="K30" i="3"/>
  <c r="H30" i="3" s="1"/>
  <c r="K32" i="3"/>
  <c r="G32" i="3" s="1"/>
  <c r="G27" i="3"/>
  <c r="H27" i="3"/>
  <c r="F27" i="3"/>
  <c r="K32" i="4"/>
  <c r="G32" i="4" s="1"/>
  <c r="J32" i="4"/>
  <c r="F32" i="4" s="1"/>
  <c r="K30" i="4"/>
  <c r="H30" i="4"/>
  <c r="J30" i="4"/>
  <c r="F30" i="4" s="1"/>
  <c r="F27" i="4"/>
  <c r="G30" i="4"/>
  <c r="H27" i="4"/>
  <c r="G27" i="4"/>
  <c r="K30" i="5"/>
  <c r="H30" i="5" s="1"/>
  <c r="K32" i="5"/>
  <c r="G32" i="5" s="1"/>
  <c r="G27" i="5"/>
  <c r="H27" i="5"/>
  <c r="F27" i="5"/>
  <c r="K32" i="6"/>
  <c r="G32" i="6" s="1"/>
  <c r="K30" i="6"/>
  <c r="H27" i="6"/>
  <c r="F27" i="6"/>
  <c r="G27" i="6"/>
  <c r="H30" i="7"/>
  <c r="G30" i="7"/>
  <c r="F30" i="7"/>
  <c r="F27" i="7"/>
  <c r="G27" i="7"/>
  <c r="H27" i="7"/>
  <c r="K32" i="8"/>
  <c r="J32" i="8" s="1"/>
  <c r="F32" i="8" s="1"/>
  <c r="F27" i="8"/>
  <c r="G30" i="8"/>
  <c r="G27" i="8"/>
  <c r="H27" i="8"/>
  <c r="K30" i="9"/>
  <c r="H30" i="9" s="1"/>
  <c r="J30" i="9"/>
  <c r="F30" i="9" s="1"/>
  <c r="G30" i="9"/>
  <c r="K32" i="9"/>
  <c r="H32" i="9" s="1"/>
  <c r="F27" i="9"/>
  <c r="G27" i="9"/>
  <c r="H27" i="9"/>
  <c r="G30" i="10"/>
  <c r="K30" i="10"/>
  <c r="J30" i="10" s="1"/>
  <c r="F30" i="10" s="1"/>
  <c r="H30" i="10"/>
  <c r="K32" i="10"/>
  <c r="J32" i="10" s="1"/>
  <c r="F32" i="10" s="1"/>
  <c r="F27" i="10"/>
  <c r="G27" i="10"/>
  <c r="H27" i="10"/>
  <c r="K32" i="11"/>
  <c r="G32" i="11" s="1"/>
  <c r="G30" i="11"/>
  <c r="H30" i="11"/>
  <c r="F27" i="11"/>
  <c r="G27" i="11"/>
  <c r="H27" i="11"/>
  <c r="K30" i="12"/>
  <c r="H30" i="12" s="1"/>
  <c r="K32" i="12"/>
  <c r="G32" i="12" s="1"/>
  <c r="F27" i="12"/>
  <c r="G27" i="12"/>
  <c r="H27" i="12"/>
  <c r="K32" i="13"/>
  <c r="G32" i="13" s="1"/>
  <c r="H30" i="13"/>
  <c r="G30" i="13"/>
  <c r="F27" i="13"/>
  <c r="G27" i="13"/>
  <c r="H27" i="13"/>
  <c r="F27" i="16"/>
  <c r="G27" i="16"/>
  <c r="F26" i="16"/>
  <c r="G26" i="16"/>
  <c r="F25" i="16"/>
  <c r="G25" i="16"/>
  <c r="F26" i="21"/>
  <c r="G26" i="21"/>
  <c r="F25" i="21"/>
  <c r="G25" i="21"/>
  <c r="Q6" i="35"/>
  <c r="Q8" i="35"/>
  <c r="Q9" i="35"/>
  <c r="Q10" i="35"/>
  <c r="Q11" i="35"/>
  <c r="Q12" i="35"/>
  <c r="Q13" i="35"/>
  <c r="Q14" i="35"/>
  <c r="Q15" i="35"/>
  <c r="Q16" i="35"/>
  <c r="Q17" i="35"/>
  <c r="Q18" i="35"/>
  <c r="Q19" i="35"/>
  <c r="Q20" i="35"/>
  <c r="Q21" i="35"/>
  <c r="Q22" i="35"/>
  <c r="Q23" i="35"/>
  <c r="Q24" i="35"/>
  <c r="Q25" i="35"/>
  <c r="Q26" i="35"/>
  <c r="Q27" i="35"/>
  <c r="Q28" i="35"/>
  <c r="Q29" i="35"/>
  <c r="Q30" i="35"/>
  <c r="Q31" i="35"/>
  <c r="Q32" i="35"/>
  <c r="Q33" i="35"/>
  <c r="Q34" i="35"/>
  <c r="Q35" i="35"/>
  <c r="Q36" i="35"/>
  <c r="Q37" i="35"/>
  <c r="F27" i="28"/>
  <c r="G27" i="28"/>
  <c r="F26" i="28"/>
  <c r="G26" i="28"/>
  <c r="F25" i="28"/>
  <c r="G25" i="28"/>
  <c r="F29" i="32"/>
  <c r="G29" i="32"/>
  <c r="F28" i="32"/>
  <c r="G28" i="32"/>
  <c r="F27" i="32"/>
  <c r="G27" i="32"/>
  <c r="F26" i="32"/>
  <c r="G26" i="32"/>
  <c r="J32" i="13" l="1"/>
  <c r="F32" i="13" s="1"/>
  <c r="H32" i="13"/>
  <c r="H32" i="11"/>
  <c r="J32" i="11"/>
  <c r="F32" i="11" s="1"/>
  <c r="G32" i="9"/>
  <c r="J32" i="9"/>
  <c r="F32" i="9" s="1"/>
  <c r="F29" i="34" s="1"/>
  <c r="G32" i="8"/>
  <c r="H32" i="7"/>
  <c r="J32" i="7"/>
  <c r="F32" i="7" s="1"/>
  <c r="G30" i="6"/>
  <c r="J30" i="5"/>
  <c r="F30" i="5" s="1"/>
  <c r="J32" i="5"/>
  <c r="F32" i="5" s="1"/>
  <c r="F33" i="34" s="1"/>
  <c r="H32" i="4"/>
  <c r="J30" i="3"/>
  <c r="F30" i="3" s="1"/>
  <c r="J32" i="3"/>
  <c r="F32" i="3" s="1"/>
  <c r="H30" i="2"/>
  <c r="H32" i="1"/>
  <c r="H37" i="34" s="1"/>
  <c r="G28" i="1"/>
  <c r="J28" i="1"/>
  <c r="F28" i="1" s="1"/>
  <c r="L37" i="34" s="1"/>
  <c r="G32" i="1"/>
  <c r="G37" i="34" s="1"/>
  <c r="G30" i="1"/>
  <c r="J30" i="1"/>
  <c r="F30" i="1" s="1"/>
  <c r="H30" i="1"/>
  <c r="K37" i="34" s="1"/>
  <c r="K28" i="2"/>
  <c r="J28" i="2" s="1"/>
  <c r="F28" i="2" s="1"/>
  <c r="G30" i="2"/>
  <c r="J36" i="34" s="1"/>
  <c r="G28" i="2"/>
  <c r="G30" i="3"/>
  <c r="J35" i="34" s="1"/>
  <c r="H32" i="3"/>
  <c r="K28" i="3"/>
  <c r="J28" i="3" s="1"/>
  <c r="F28" i="3" s="1"/>
  <c r="K28" i="4"/>
  <c r="J28" i="4" s="1"/>
  <c r="F28" i="4" s="1"/>
  <c r="F4" i="4" s="1"/>
  <c r="K28" i="5"/>
  <c r="J28" i="5" s="1"/>
  <c r="F28" i="5" s="1"/>
  <c r="H28" i="5"/>
  <c r="N33" i="34" s="1"/>
  <c r="G28" i="5"/>
  <c r="M33" i="34" s="1"/>
  <c r="G30" i="5"/>
  <c r="J33" i="34" s="1"/>
  <c r="H32" i="5"/>
  <c r="J32" i="6"/>
  <c r="F32" i="6" s="1"/>
  <c r="F32" i="34" s="1"/>
  <c r="K28" i="6"/>
  <c r="H28" i="6" s="1"/>
  <c r="N32" i="34" s="1"/>
  <c r="H32" i="6"/>
  <c r="J30" i="6"/>
  <c r="F30" i="6" s="1"/>
  <c r="H30" i="6"/>
  <c r="K28" i="7"/>
  <c r="G28" i="7" s="1"/>
  <c r="M31" i="34" s="1"/>
  <c r="J28" i="7"/>
  <c r="F28" i="7" s="1"/>
  <c r="G32" i="7"/>
  <c r="K28" i="8"/>
  <c r="G28" i="8" s="1"/>
  <c r="M30" i="34" s="1"/>
  <c r="G28" i="9"/>
  <c r="M29" i="34" s="1"/>
  <c r="K28" i="9"/>
  <c r="H28" i="9" s="1"/>
  <c r="N29" i="34" s="1"/>
  <c r="H32" i="10"/>
  <c r="H28" i="34" s="1"/>
  <c r="G32" i="10"/>
  <c r="G28" i="34" s="1"/>
  <c r="K28" i="10"/>
  <c r="J28" i="10" s="1"/>
  <c r="F28" i="10" s="1"/>
  <c r="K28" i="11"/>
  <c r="H28" i="11" s="1"/>
  <c r="N27" i="34" s="1"/>
  <c r="J28" i="11"/>
  <c r="F28" i="11" s="1"/>
  <c r="K28" i="12"/>
  <c r="H28" i="12" s="1"/>
  <c r="N26" i="34" s="1"/>
  <c r="G28" i="12"/>
  <c r="G30" i="12"/>
  <c r="J32" i="12"/>
  <c r="F32" i="12" s="1"/>
  <c r="F26" i="34" s="1"/>
  <c r="H32" i="12"/>
  <c r="K28" i="13"/>
  <c r="H28" i="13" s="1"/>
  <c r="N25" i="34" s="1"/>
  <c r="J28" i="13"/>
  <c r="F28" i="13" s="1"/>
  <c r="N37" i="34"/>
  <c r="M37" i="34"/>
  <c r="J37" i="34"/>
  <c r="I37" i="34"/>
  <c r="F37" i="34"/>
  <c r="M36" i="34"/>
  <c r="K36" i="34"/>
  <c r="I36" i="34"/>
  <c r="H36" i="34"/>
  <c r="G36" i="34"/>
  <c r="F36" i="34"/>
  <c r="K35" i="34"/>
  <c r="I35" i="34"/>
  <c r="H35" i="34"/>
  <c r="G35" i="34"/>
  <c r="F35" i="34"/>
  <c r="F34" i="34"/>
  <c r="K33" i="34"/>
  <c r="I33" i="34"/>
  <c r="H33" i="34"/>
  <c r="G33" i="34"/>
  <c r="K32" i="34"/>
  <c r="J32" i="34"/>
  <c r="I32" i="34"/>
  <c r="H32" i="34"/>
  <c r="G32" i="34"/>
  <c r="K31" i="34"/>
  <c r="J31" i="34"/>
  <c r="I31" i="34"/>
  <c r="H31" i="34"/>
  <c r="G31" i="34"/>
  <c r="F31" i="34"/>
  <c r="K30" i="34"/>
  <c r="J30" i="34"/>
  <c r="I30" i="34"/>
  <c r="H30" i="34"/>
  <c r="G30" i="34"/>
  <c r="F30" i="34"/>
  <c r="K29" i="34"/>
  <c r="J29" i="34"/>
  <c r="I29" i="34"/>
  <c r="H29" i="34"/>
  <c r="G29" i="34"/>
  <c r="K28" i="34"/>
  <c r="J28" i="34"/>
  <c r="I28" i="34"/>
  <c r="F28" i="34"/>
  <c r="K27" i="34"/>
  <c r="J27" i="34"/>
  <c r="I27" i="34"/>
  <c r="H27" i="34"/>
  <c r="G27" i="34"/>
  <c r="F27" i="34"/>
  <c r="M26" i="34"/>
  <c r="K26" i="34"/>
  <c r="J26" i="34"/>
  <c r="I26" i="34"/>
  <c r="H26" i="34"/>
  <c r="G26" i="34"/>
  <c r="K25" i="34"/>
  <c r="J25" i="34"/>
  <c r="I25" i="34"/>
  <c r="H25" i="34"/>
  <c r="G25" i="34"/>
  <c r="F25" i="34"/>
  <c r="N16" i="34"/>
  <c r="M16" i="34"/>
  <c r="L16" i="34"/>
  <c r="K16" i="34"/>
  <c r="J16" i="34"/>
  <c r="I16" i="34"/>
  <c r="H16" i="34"/>
  <c r="G16" i="34"/>
  <c r="F16" i="34"/>
  <c r="G28" i="13" l="1"/>
  <c r="M25" i="34" s="1"/>
  <c r="J28" i="12"/>
  <c r="F28" i="12" s="1"/>
  <c r="F4" i="12" s="1"/>
  <c r="G28" i="11"/>
  <c r="M27" i="34" s="1"/>
  <c r="H28" i="10"/>
  <c r="N28" i="34" s="1"/>
  <c r="J28" i="9"/>
  <c r="F28" i="9" s="1"/>
  <c r="H28" i="7"/>
  <c r="N31" i="34" s="1"/>
  <c r="J28" i="6"/>
  <c r="F28" i="6" s="1"/>
  <c r="L32" i="34" s="1"/>
  <c r="H28" i="4"/>
  <c r="H28" i="3"/>
  <c r="N35" i="34" s="1"/>
  <c r="G28" i="3"/>
  <c r="M35" i="34" s="1"/>
  <c r="F4" i="1"/>
  <c r="F4" i="2"/>
  <c r="L36" i="34"/>
  <c r="H28" i="2"/>
  <c r="N36" i="34" s="1"/>
  <c r="F4" i="3"/>
  <c r="L35" i="34"/>
  <c r="G28" i="4"/>
  <c r="L33" i="34"/>
  <c r="F4" i="5"/>
  <c r="G28" i="6"/>
  <c r="M32" i="34" s="1"/>
  <c r="F4" i="6"/>
  <c r="F4" i="7"/>
  <c r="L31" i="34"/>
  <c r="J28" i="8"/>
  <c r="F28" i="8" s="1"/>
  <c r="H28" i="8"/>
  <c r="N30" i="34" s="1"/>
  <c r="F4" i="9"/>
  <c r="L29" i="34"/>
  <c r="F4" i="10"/>
  <c r="L28" i="34"/>
  <c r="G28" i="10"/>
  <c r="M28" i="34" s="1"/>
  <c r="F4" i="11"/>
  <c r="L27" i="34"/>
  <c r="F4" i="13"/>
  <c r="L25" i="34"/>
  <c r="B6" i="34"/>
  <c r="E6" i="34"/>
  <c r="L26" i="34" l="1"/>
  <c r="F4" i="8"/>
  <c r="L30" i="34"/>
  <c r="H31" i="25"/>
  <c r="K32" i="25" s="1"/>
  <c r="G31" i="25"/>
  <c r="F31" i="25"/>
  <c r="H29" i="25"/>
  <c r="K30" i="25" s="1"/>
  <c r="G29" i="25"/>
  <c r="F29" i="25"/>
  <c r="H27" i="25"/>
  <c r="K28" i="25" s="1"/>
  <c r="G27" i="25"/>
  <c r="F27" i="25"/>
  <c r="H25" i="25"/>
  <c r="G25" i="25"/>
  <c r="F25" i="25"/>
  <c r="H24" i="25"/>
  <c r="G24" i="25"/>
  <c r="F24" i="25"/>
  <c r="H23" i="25"/>
  <c r="G23" i="25"/>
  <c r="F23" i="25"/>
  <c r="H22" i="25"/>
  <c r="G22" i="25"/>
  <c r="F22" i="25"/>
  <c r="H21" i="25"/>
  <c r="G21" i="25"/>
  <c r="F21" i="25"/>
  <c r="H20" i="25"/>
  <c r="G20" i="25"/>
  <c r="F20" i="25"/>
  <c r="H19" i="25"/>
  <c r="G19" i="25"/>
  <c r="F19" i="25"/>
  <c r="H18" i="25"/>
  <c r="G18" i="25"/>
  <c r="F18" i="25"/>
  <c r="H17" i="25"/>
  <c r="G17" i="25"/>
  <c r="F17" i="25"/>
  <c r="H16" i="25"/>
  <c r="G16" i="25"/>
  <c r="F16" i="25"/>
  <c r="H15" i="25"/>
  <c r="G15" i="25"/>
  <c r="F15" i="25"/>
  <c r="H14" i="25"/>
  <c r="G14" i="25"/>
  <c r="F14" i="25"/>
  <c r="H13" i="25"/>
  <c r="G13" i="25"/>
  <c r="F13" i="25"/>
  <c r="H12" i="25"/>
  <c r="G12" i="25"/>
  <c r="F12" i="25"/>
  <c r="H11" i="25"/>
  <c r="G11" i="25"/>
  <c r="F11" i="25"/>
  <c r="H10" i="25"/>
  <c r="G10" i="25"/>
  <c r="F10" i="25"/>
  <c r="H9" i="25"/>
  <c r="G9" i="25"/>
  <c r="F9" i="25"/>
  <c r="H8" i="25"/>
  <c r="G8" i="25"/>
  <c r="F8" i="25"/>
  <c r="H7" i="25"/>
  <c r="G7" i="25"/>
  <c r="F7" i="25"/>
  <c r="H6" i="25"/>
  <c r="G6" i="25"/>
  <c r="F6" i="25"/>
  <c r="H17" i="14"/>
  <c r="K18" i="14" s="1"/>
  <c r="G17" i="14"/>
  <c r="F17" i="14"/>
  <c r="H13" i="14"/>
  <c r="G13" i="14"/>
  <c r="F13" i="14"/>
  <c r="H12" i="14"/>
  <c r="G12" i="14"/>
  <c r="F12" i="14"/>
  <c r="H11" i="14"/>
  <c r="G11" i="14"/>
  <c r="F11" i="14"/>
  <c r="H10" i="14"/>
  <c r="G10" i="14"/>
  <c r="F10" i="14"/>
  <c r="H9" i="14"/>
  <c r="G9" i="14"/>
  <c r="F9" i="14"/>
  <c r="H8" i="14"/>
  <c r="G8" i="14"/>
  <c r="F8" i="14"/>
  <c r="H7" i="14"/>
  <c r="G7" i="14"/>
  <c r="F7" i="14"/>
  <c r="H6" i="14"/>
  <c r="H19" i="14" s="1"/>
  <c r="K20" i="14" s="1"/>
  <c r="H20" i="14" s="1"/>
  <c r="H24" i="34" s="1"/>
  <c r="G6" i="14"/>
  <c r="F6" i="14"/>
  <c r="F15" i="14" s="1"/>
  <c r="H17" i="15"/>
  <c r="G17" i="15"/>
  <c r="F17" i="15"/>
  <c r="H16" i="15"/>
  <c r="G16" i="15"/>
  <c r="F16" i="15"/>
  <c r="H15" i="15"/>
  <c r="G15" i="15"/>
  <c r="F15" i="15"/>
  <c r="H14" i="15"/>
  <c r="H23" i="15" s="1"/>
  <c r="G14" i="15"/>
  <c r="G23" i="15" s="1"/>
  <c r="F14" i="15"/>
  <c r="F23" i="15" s="1"/>
  <c r="H13" i="15"/>
  <c r="G13" i="15"/>
  <c r="F13" i="15"/>
  <c r="H12" i="15"/>
  <c r="G12" i="15"/>
  <c r="F12" i="15"/>
  <c r="H11" i="15"/>
  <c r="G11" i="15"/>
  <c r="F11" i="15"/>
  <c r="H10" i="15"/>
  <c r="G10" i="15"/>
  <c r="F10" i="15"/>
  <c r="H9" i="15"/>
  <c r="G9" i="15"/>
  <c r="F9" i="15"/>
  <c r="H8" i="15"/>
  <c r="G8" i="15"/>
  <c r="F8" i="15"/>
  <c r="H7" i="15"/>
  <c r="G7" i="15"/>
  <c r="F7" i="15"/>
  <c r="H6" i="15"/>
  <c r="G6" i="15"/>
  <c r="F6" i="15"/>
  <c r="H28" i="16"/>
  <c r="G28" i="16"/>
  <c r="F28" i="16"/>
  <c r="H24" i="16"/>
  <c r="G24" i="16"/>
  <c r="F24" i="16"/>
  <c r="H23" i="16"/>
  <c r="G23" i="16"/>
  <c r="F23" i="16"/>
  <c r="H22" i="16"/>
  <c r="G22" i="16"/>
  <c r="F22" i="16"/>
  <c r="H21" i="16"/>
  <c r="G21" i="16"/>
  <c r="F21" i="16"/>
  <c r="H20" i="16"/>
  <c r="G20" i="16"/>
  <c r="F20" i="16"/>
  <c r="H19" i="16"/>
  <c r="G19" i="16"/>
  <c r="F19" i="16"/>
  <c r="H18" i="16"/>
  <c r="G18" i="16"/>
  <c r="F18" i="16"/>
  <c r="H17" i="16"/>
  <c r="G17" i="16"/>
  <c r="F17" i="16"/>
  <c r="H16" i="16"/>
  <c r="G16" i="16"/>
  <c r="F16" i="16"/>
  <c r="H15" i="16"/>
  <c r="G15" i="16"/>
  <c r="F15" i="16"/>
  <c r="H14" i="16"/>
  <c r="G14" i="16"/>
  <c r="F14" i="16"/>
  <c r="H13" i="16"/>
  <c r="H34" i="16" s="1"/>
  <c r="K35" i="16" s="1"/>
  <c r="G13" i="16"/>
  <c r="G34" i="16" s="1"/>
  <c r="F13" i="16"/>
  <c r="F34" i="16" s="1"/>
  <c r="H12" i="16"/>
  <c r="G12" i="16"/>
  <c r="F12" i="16"/>
  <c r="H11" i="16"/>
  <c r="G11" i="16"/>
  <c r="F11" i="16"/>
  <c r="H10" i="16"/>
  <c r="G10" i="16"/>
  <c r="F10" i="16"/>
  <c r="H9" i="16"/>
  <c r="G9" i="16"/>
  <c r="F9" i="16"/>
  <c r="H8" i="16"/>
  <c r="G8" i="16"/>
  <c r="F8" i="16"/>
  <c r="H7" i="16"/>
  <c r="G7" i="16"/>
  <c r="F7" i="16"/>
  <c r="H6" i="16"/>
  <c r="H32" i="16" s="1"/>
  <c r="K33" i="16" s="1"/>
  <c r="G6" i="16"/>
  <c r="G30" i="16" s="1"/>
  <c r="F6" i="16"/>
  <c r="F32" i="16" s="1"/>
  <c r="H17" i="17"/>
  <c r="G17" i="17"/>
  <c r="F17" i="17"/>
  <c r="H16" i="17"/>
  <c r="G16" i="17"/>
  <c r="F16" i="17"/>
  <c r="H15" i="17"/>
  <c r="G15" i="17"/>
  <c r="F15" i="17"/>
  <c r="H14" i="17"/>
  <c r="G14" i="17"/>
  <c r="F14" i="17"/>
  <c r="H13" i="17"/>
  <c r="H23" i="17" s="1"/>
  <c r="K24" i="17" s="1"/>
  <c r="G13" i="17"/>
  <c r="G23" i="17" s="1"/>
  <c r="F13" i="17"/>
  <c r="F23" i="17" s="1"/>
  <c r="H12" i="17"/>
  <c r="G12" i="17"/>
  <c r="F12" i="17"/>
  <c r="H11" i="17"/>
  <c r="G11" i="17"/>
  <c r="F11" i="17"/>
  <c r="H10" i="17"/>
  <c r="G10" i="17"/>
  <c r="F10" i="17"/>
  <c r="H9" i="17"/>
  <c r="G9" i="17"/>
  <c r="F9" i="17"/>
  <c r="F21" i="17" s="1"/>
  <c r="H8" i="17"/>
  <c r="G8" i="17"/>
  <c r="F8" i="17"/>
  <c r="H7" i="17"/>
  <c r="G7" i="17"/>
  <c r="F7" i="17"/>
  <c r="H6" i="17"/>
  <c r="G6" i="17"/>
  <c r="G21" i="17" s="1"/>
  <c r="F6" i="17"/>
  <c r="H12" i="18"/>
  <c r="G12" i="18"/>
  <c r="F12" i="18"/>
  <c r="H11" i="18"/>
  <c r="G11" i="18"/>
  <c r="F11" i="18"/>
  <c r="H10" i="18"/>
  <c r="G10" i="18"/>
  <c r="F10" i="18"/>
  <c r="H9" i="18"/>
  <c r="G9" i="18"/>
  <c r="F9" i="18"/>
  <c r="H8" i="18"/>
  <c r="G8" i="18"/>
  <c r="F8" i="18"/>
  <c r="H7" i="18"/>
  <c r="H18" i="18" s="1"/>
  <c r="K19" i="18" s="1"/>
  <c r="G7" i="18"/>
  <c r="G18" i="18" s="1"/>
  <c r="F7" i="18"/>
  <c r="F18" i="18" s="1"/>
  <c r="H6" i="18"/>
  <c r="H16" i="18" s="1"/>
  <c r="K17" i="18" s="1"/>
  <c r="G6" i="18"/>
  <c r="G16" i="18" s="1"/>
  <c r="F6" i="18"/>
  <c r="F14" i="18" s="1"/>
  <c r="H25" i="19"/>
  <c r="K26" i="19" s="1"/>
  <c r="G25" i="19"/>
  <c r="F25" i="19"/>
  <c r="H19" i="19"/>
  <c r="G19" i="19"/>
  <c r="F19" i="19"/>
  <c r="H18" i="19"/>
  <c r="G18" i="19"/>
  <c r="F18" i="19"/>
  <c r="H17" i="19"/>
  <c r="G17" i="19"/>
  <c r="F17" i="19"/>
  <c r="H16" i="19"/>
  <c r="G16" i="19"/>
  <c r="F16" i="19"/>
  <c r="H15" i="19"/>
  <c r="G15" i="19"/>
  <c r="F15" i="19"/>
  <c r="H14" i="19"/>
  <c r="G14" i="19"/>
  <c r="F14" i="19"/>
  <c r="H13" i="19"/>
  <c r="G13" i="19"/>
  <c r="F13" i="19"/>
  <c r="H12" i="19"/>
  <c r="G12" i="19"/>
  <c r="F12" i="19"/>
  <c r="H11" i="19"/>
  <c r="G11" i="19"/>
  <c r="F11" i="19"/>
  <c r="H10" i="19"/>
  <c r="G10" i="19"/>
  <c r="F10" i="19"/>
  <c r="H9" i="19"/>
  <c r="G9" i="19"/>
  <c r="F9" i="19"/>
  <c r="H8" i="19"/>
  <c r="G8" i="19"/>
  <c r="F8" i="19"/>
  <c r="H7" i="19"/>
  <c r="G7" i="19"/>
  <c r="F7" i="19"/>
  <c r="H6" i="19"/>
  <c r="H23" i="19" s="1"/>
  <c r="K24" i="19" s="1"/>
  <c r="G6" i="19"/>
  <c r="F6" i="19"/>
  <c r="F21" i="19" s="1"/>
  <c r="H15" i="20"/>
  <c r="G15" i="20"/>
  <c r="F15" i="20"/>
  <c r="H14" i="20"/>
  <c r="G14" i="20"/>
  <c r="F14" i="20"/>
  <c r="H13" i="20"/>
  <c r="G13" i="20"/>
  <c r="F13" i="20"/>
  <c r="H12" i="20"/>
  <c r="G12" i="20"/>
  <c r="F12" i="20"/>
  <c r="H11" i="20"/>
  <c r="G11" i="20"/>
  <c r="F11" i="20"/>
  <c r="H10" i="20"/>
  <c r="G10" i="20"/>
  <c r="F10" i="20"/>
  <c r="H9" i="20"/>
  <c r="G9" i="20"/>
  <c r="F9" i="20"/>
  <c r="H8" i="20"/>
  <c r="G8" i="20"/>
  <c r="G21" i="20" s="1"/>
  <c r="F8" i="20"/>
  <c r="F21" i="20" s="1"/>
  <c r="H7" i="20"/>
  <c r="G7" i="20"/>
  <c r="F7" i="20"/>
  <c r="H6" i="20"/>
  <c r="H17" i="20" s="1"/>
  <c r="K18" i="20" s="1"/>
  <c r="G6" i="20"/>
  <c r="F6" i="20"/>
  <c r="F19" i="20" s="1"/>
  <c r="H24" i="21"/>
  <c r="G24" i="21"/>
  <c r="F24" i="21"/>
  <c r="H23" i="21"/>
  <c r="G23" i="21"/>
  <c r="F23" i="21"/>
  <c r="H22" i="21"/>
  <c r="G22" i="21"/>
  <c r="F22" i="21"/>
  <c r="H21" i="21"/>
  <c r="G21" i="21"/>
  <c r="F21" i="21"/>
  <c r="H20" i="21"/>
  <c r="G20" i="21"/>
  <c r="F20" i="21"/>
  <c r="H19" i="21"/>
  <c r="G19" i="21"/>
  <c r="F19" i="21"/>
  <c r="H18" i="21"/>
  <c r="G18" i="21"/>
  <c r="F18" i="21"/>
  <c r="H17" i="21"/>
  <c r="G17" i="21"/>
  <c r="F17" i="21"/>
  <c r="H16" i="21"/>
  <c r="G16" i="21"/>
  <c r="F16" i="21"/>
  <c r="H15" i="21"/>
  <c r="G15" i="21"/>
  <c r="F15" i="21"/>
  <c r="H14" i="21"/>
  <c r="G14" i="21"/>
  <c r="F14" i="21"/>
  <c r="H12" i="21"/>
  <c r="G12" i="21"/>
  <c r="F12" i="21"/>
  <c r="H11" i="21"/>
  <c r="G11" i="21"/>
  <c r="F11" i="21"/>
  <c r="H10" i="21"/>
  <c r="G10" i="21"/>
  <c r="F10" i="21"/>
  <c r="H9" i="21"/>
  <c r="G9" i="21"/>
  <c r="F9" i="21"/>
  <c r="H8" i="21"/>
  <c r="G8" i="21"/>
  <c r="F8" i="21"/>
  <c r="H7" i="21"/>
  <c r="G7" i="21"/>
  <c r="F7" i="21"/>
  <c r="H6" i="21"/>
  <c r="G6" i="21"/>
  <c r="F6" i="21"/>
  <c r="H31" i="22"/>
  <c r="K32" i="22" s="1"/>
  <c r="G31" i="22"/>
  <c r="F31" i="22"/>
  <c r="H29" i="22"/>
  <c r="K30" i="22" s="1"/>
  <c r="G29" i="22"/>
  <c r="F29" i="22"/>
  <c r="H27" i="22"/>
  <c r="K28" i="22" s="1"/>
  <c r="G27" i="22"/>
  <c r="F27" i="22"/>
  <c r="H25" i="22"/>
  <c r="G25" i="22"/>
  <c r="F25" i="22"/>
  <c r="H24" i="22"/>
  <c r="G24" i="22"/>
  <c r="F24" i="22"/>
  <c r="H23" i="22"/>
  <c r="G23" i="22"/>
  <c r="F23" i="22"/>
  <c r="H22" i="22"/>
  <c r="G22" i="22"/>
  <c r="F22" i="22"/>
  <c r="H21" i="22"/>
  <c r="G21" i="22"/>
  <c r="F21" i="22"/>
  <c r="H20" i="22"/>
  <c r="G20" i="22"/>
  <c r="F20" i="22"/>
  <c r="H19" i="22"/>
  <c r="G19" i="22"/>
  <c r="F19" i="22"/>
  <c r="H18" i="22"/>
  <c r="G18" i="22"/>
  <c r="F18" i="22"/>
  <c r="H17" i="22"/>
  <c r="G17" i="22"/>
  <c r="F17" i="22"/>
  <c r="H16" i="22"/>
  <c r="G16" i="22"/>
  <c r="F16" i="22"/>
  <c r="H15" i="22"/>
  <c r="G15" i="22"/>
  <c r="F15" i="22"/>
  <c r="H14" i="22"/>
  <c r="G14" i="22"/>
  <c r="F14" i="22"/>
  <c r="H13" i="22"/>
  <c r="G13" i="22"/>
  <c r="F13" i="22"/>
  <c r="H12" i="22"/>
  <c r="G12" i="22"/>
  <c r="F12" i="22"/>
  <c r="H11" i="22"/>
  <c r="G11" i="22"/>
  <c r="F11" i="22"/>
  <c r="H10" i="22"/>
  <c r="G10" i="22"/>
  <c r="F10" i="22"/>
  <c r="H9" i="22"/>
  <c r="G9" i="22"/>
  <c r="F9" i="22"/>
  <c r="H8" i="22"/>
  <c r="G8" i="22"/>
  <c r="F8" i="22"/>
  <c r="H7" i="22"/>
  <c r="G7" i="22"/>
  <c r="F7" i="22"/>
  <c r="H6" i="22"/>
  <c r="G6" i="22"/>
  <c r="F6" i="22"/>
  <c r="H31" i="23"/>
  <c r="K32" i="23" s="1"/>
  <c r="G31" i="23"/>
  <c r="F31" i="23"/>
  <c r="H29" i="23"/>
  <c r="K30" i="23" s="1"/>
  <c r="G29" i="23"/>
  <c r="F29" i="23"/>
  <c r="H27" i="23"/>
  <c r="K28" i="23" s="1"/>
  <c r="G27" i="23"/>
  <c r="F27" i="23"/>
  <c r="H25" i="23"/>
  <c r="G25" i="23"/>
  <c r="F25" i="23"/>
  <c r="H24" i="23"/>
  <c r="G24" i="23"/>
  <c r="F24" i="23"/>
  <c r="H23" i="23"/>
  <c r="G23" i="23"/>
  <c r="F23" i="23"/>
  <c r="H22" i="23"/>
  <c r="G22" i="23"/>
  <c r="F22" i="23"/>
  <c r="H21" i="23"/>
  <c r="G21" i="23"/>
  <c r="F21" i="23"/>
  <c r="H20" i="23"/>
  <c r="G20" i="23"/>
  <c r="F20" i="23"/>
  <c r="H19" i="23"/>
  <c r="G19" i="23"/>
  <c r="F19" i="23"/>
  <c r="H18" i="23"/>
  <c r="G18" i="23"/>
  <c r="F18" i="23"/>
  <c r="H17" i="23"/>
  <c r="G17" i="23"/>
  <c r="F17" i="23"/>
  <c r="H16" i="23"/>
  <c r="G16" i="23"/>
  <c r="F16" i="23"/>
  <c r="H15" i="23"/>
  <c r="G15" i="23"/>
  <c r="F15" i="23"/>
  <c r="H14" i="23"/>
  <c r="G14" i="23"/>
  <c r="F14" i="23"/>
  <c r="H13" i="23"/>
  <c r="G13" i="23"/>
  <c r="F13" i="23"/>
  <c r="H12" i="23"/>
  <c r="G12" i="23"/>
  <c r="F12" i="23"/>
  <c r="H11" i="23"/>
  <c r="G11" i="23"/>
  <c r="F11" i="23"/>
  <c r="H10" i="23"/>
  <c r="G10" i="23"/>
  <c r="F10" i="23"/>
  <c r="H9" i="23"/>
  <c r="G9" i="23"/>
  <c r="F9" i="23"/>
  <c r="H8" i="23"/>
  <c r="G8" i="23"/>
  <c r="F8" i="23"/>
  <c r="H7" i="23"/>
  <c r="G7" i="23"/>
  <c r="F7" i="23"/>
  <c r="H6" i="23"/>
  <c r="G6" i="23"/>
  <c r="F6" i="23"/>
  <c r="H31" i="24"/>
  <c r="K32" i="24" s="1"/>
  <c r="G31" i="24"/>
  <c r="F31" i="24"/>
  <c r="H29" i="24"/>
  <c r="K30" i="24" s="1"/>
  <c r="G29" i="24"/>
  <c r="F29" i="24"/>
  <c r="H27" i="24"/>
  <c r="K28" i="24" s="1"/>
  <c r="G27" i="24"/>
  <c r="F27" i="24"/>
  <c r="H25" i="24"/>
  <c r="G25" i="24"/>
  <c r="F25" i="24"/>
  <c r="H24" i="24"/>
  <c r="G24" i="24"/>
  <c r="F24" i="24"/>
  <c r="H23" i="24"/>
  <c r="G23" i="24"/>
  <c r="F23" i="24"/>
  <c r="H22" i="24"/>
  <c r="G22" i="24"/>
  <c r="F22" i="24"/>
  <c r="H21" i="24"/>
  <c r="G21" i="24"/>
  <c r="F21" i="24"/>
  <c r="H20" i="24"/>
  <c r="G20" i="24"/>
  <c r="F20" i="24"/>
  <c r="H19" i="24"/>
  <c r="G19" i="24"/>
  <c r="F19" i="24"/>
  <c r="H18" i="24"/>
  <c r="G18" i="24"/>
  <c r="F18" i="24"/>
  <c r="H17" i="24"/>
  <c r="G17" i="24"/>
  <c r="F17" i="24"/>
  <c r="H16" i="24"/>
  <c r="G16" i="24"/>
  <c r="F16" i="24"/>
  <c r="H15" i="24"/>
  <c r="G15" i="24"/>
  <c r="F15" i="24"/>
  <c r="H14" i="24"/>
  <c r="G14" i="24"/>
  <c r="F14" i="24"/>
  <c r="H13" i="24"/>
  <c r="G13" i="24"/>
  <c r="F13" i="24"/>
  <c r="H12" i="24"/>
  <c r="G12" i="24"/>
  <c r="F12" i="24"/>
  <c r="H11" i="24"/>
  <c r="G11" i="24"/>
  <c r="F11" i="24"/>
  <c r="H10" i="24"/>
  <c r="G10" i="24"/>
  <c r="F10" i="24"/>
  <c r="H9" i="24"/>
  <c r="G9" i="24"/>
  <c r="F9" i="24"/>
  <c r="H8" i="24"/>
  <c r="G8" i="24"/>
  <c r="F8" i="24"/>
  <c r="H7" i="24"/>
  <c r="G7" i="24"/>
  <c r="F7" i="24"/>
  <c r="H6" i="24"/>
  <c r="G6" i="24"/>
  <c r="F6" i="24"/>
  <c r="H31" i="26"/>
  <c r="G31" i="26"/>
  <c r="F31" i="26"/>
  <c r="H29" i="26"/>
  <c r="K30" i="26" s="1"/>
  <c r="G29" i="26"/>
  <c r="F29" i="26"/>
  <c r="H27" i="26"/>
  <c r="K28" i="26" s="1"/>
  <c r="G27" i="26"/>
  <c r="F27" i="26"/>
  <c r="H25" i="26"/>
  <c r="G25" i="26"/>
  <c r="F25" i="26"/>
  <c r="H24" i="26"/>
  <c r="G24" i="26"/>
  <c r="F24" i="26"/>
  <c r="H23" i="26"/>
  <c r="G23" i="26"/>
  <c r="F23" i="26"/>
  <c r="H22" i="26"/>
  <c r="G22" i="26"/>
  <c r="F22" i="26"/>
  <c r="H21" i="26"/>
  <c r="G21" i="26"/>
  <c r="F21" i="26"/>
  <c r="H20" i="26"/>
  <c r="G20" i="26"/>
  <c r="F20" i="26"/>
  <c r="H19" i="26"/>
  <c r="G19" i="26"/>
  <c r="F19" i="26"/>
  <c r="H18" i="26"/>
  <c r="G18" i="26"/>
  <c r="F18" i="26"/>
  <c r="H17" i="26"/>
  <c r="G17" i="26"/>
  <c r="F17" i="26"/>
  <c r="H16" i="26"/>
  <c r="G16" i="26"/>
  <c r="F16" i="26"/>
  <c r="H15" i="26"/>
  <c r="G15" i="26"/>
  <c r="F15" i="26"/>
  <c r="H14" i="26"/>
  <c r="G14" i="26"/>
  <c r="F14" i="26"/>
  <c r="H13" i="26"/>
  <c r="G13" i="26"/>
  <c r="F13" i="26"/>
  <c r="H12" i="26"/>
  <c r="G12" i="26"/>
  <c r="F12" i="26"/>
  <c r="H10" i="26"/>
  <c r="G10" i="26"/>
  <c r="F10" i="26"/>
  <c r="H9" i="26"/>
  <c r="G9" i="26"/>
  <c r="F9" i="26"/>
  <c r="H8" i="26"/>
  <c r="G8" i="26"/>
  <c r="F8" i="26"/>
  <c r="H7" i="26"/>
  <c r="G7" i="26"/>
  <c r="F7" i="26"/>
  <c r="H6" i="26"/>
  <c r="G6" i="26"/>
  <c r="F6" i="26"/>
  <c r="H31" i="27"/>
  <c r="G31" i="27"/>
  <c r="F31" i="27"/>
  <c r="H29" i="27"/>
  <c r="K30" i="27" s="1"/>
  <c r="G29" i="27"/>
  <c r="F29" i="27"/>
  <c r="H27" i="27"/>
  <c r="K28" i="27" s="1"/>
  <c r="G27" i="27"/>
  <c r="F27" i="27"/>
  <c r="H25" i="27"/>
  <c r="G25" i="27"/>
  <c r="F25" i="27"/>
  <c r="H24" i="27"/>
  <c r="G24" i="27"/>
  <c r="F24" i="27"/>
  <c r="H23" i="27"/>
  <c r="G23" i="27"/>
  <c r="F23" i="27"/>
  <c r="H22" i="27"/>
  <c r="G22" i="27"/>
  <c r="F22" i="27"/>
  <c r="H21" i="27"/>
  <c r="G21" i="27"/>
  <c r="F21" i="27"/>
  <c r="H20" i="27"/>
  <c r="G20" i="27"/>
  <c r="F20" i="27"/>
  <c r="H19" i="27"/>
  <c r="G19" i="27"/>
  <c r="F19" i="27"/>
  <c r="H18" i="27"/>
  <c r="G18" i="27"/>
  <c r="F18" i="27"/>
  <c r="H17" i="27"/>
  <c r="G17" i="27"/>
  <c r="F17" i="27"/>
  <c r="H16" i="27"/>
  <c r="G16" i="27"/>
  <c r="F16" i="27"/>
  <c r="H15" i="27"/>
  <c r="G15" i="27"/>
  <c r="F15" i="27"/>
  <c r="H14" i="27"/>
  <c r="G14" i="27"/>
  <c r="F14" i="27"/>
  <c r="H13" i="27"/>
  <c r="G13" i="27"/>
  <c r="F13" i="27"/>
  <c r="H12" i="27"/>
  <c r="G12" i="27"/>
  <c r="F12" i="27"/>
  <c r="H11" i="27"/>
  <c r="G11" i="27"/>
  <c r="F11" i="27"/>
  <c r="H10" i="27"/>
  <c r="G10" i="27"/>
  <c r="F10" i="27"/>
  <c r="H9" i="27"/>
  <c r="G9" i="27"/>
  <c r="F9" i="27"/>
  <c r="H8" i="27"/>
  <c r="G8" i="27"/>
  <c r="F8" i="27"/>
  <c r="H7" i="27"/>
  <c r="G7" i="27"/>
  <c r="F7" i="27"/>
  <c r="H6" i="27"/>
  <c r="G6" i="27"/>
  <c r="F6" i="27"/>
  <c r="H34" i="28"/>
  <c r="K35" i="28" s="1"/>
  <c r="H35" i="28" s="1"/>
  <c r="H10" i="34" s="1"/>
  <c r="G34" i="28"/>
  <c r="F34" i="28"/>
  <c r="H28" i="28"/>
  <c r="G28" i="28"/>
  <c r="F28" i="28"/>
  <c r="H24" i="28"/>
  <c r="G24" i="28"/>
  <c r="F24" i="28"/>
  <c r="H23" i="28"/>
  <c r="G23" i="28"/>
  <c r="F23" i="28"/>
  <c r="H22" i="28"/>
  <c r="G22" i="28"/>
  <c r="F22" i="28"/>
  <c r="H21" i="28"/>
  <c r="G21" i="28"/>
  <c r="G30" i="28" s="1"/>
  <c r="F21" i="28"/>
  <c r="H20" i="28"/>
  <c r="G20" i="28"/>
  <c r="F20" i="28"/>
  <c r="H19" i="28"/>
  <c r="G19" i="28"/>
  <c r="F19" i="28"/>
  <c r="H18" i="28"/>
  <c r="G18" i="28"/>
  <c r="F18" i="28"/>
  <c r="H17" i="28"/>
  <c r="G17" i="28"/>
  <c r="F17" i="28"/>
  <c r="H16" i="28"/>
  <c r="G16" i="28"/>
  <c r="F16" i="28"/>
  <c r="H15" i="28"/>
  <c r="G15" i="28"/>
  <c r="F15" i="28"/>
  <c r="H14" i="28"/>
  <c r="G14" i="28"/>
  <c r="F14" i="28"/>
  <c r="H13" i="28"/>
  <c r="G13" i="28"/>
  <c r="F13" i="28"/>
  <c r="H12" i="28"/>
  <c r="G12" i="28"/>
  <c r="F12" i="28"/>
  <c r="H11" i="28"/>
  <c r="G11" i="28"/>
  <c r="F11" i="28"/>
  <c r="H10" i="28"/>
  <c r="G10" i="28"/>
  <c r="F10" i="28"/>
  <c r="H9" i="28"/>
  <c r="G9" i="28"/>
  <c r="F9" i="28"/>
  <c r="H8" i="28"/>
  <c r="G8" i="28"/>
  <c r="F8" i="28"/>
  <c r="H7" i="28"/>
  <c r="G7" i="28"/>
  <c r="F7" i="28"/>
  <c r="H6" i="28"/>
  <c r="G6" i="28"/>
  <c r="F6" i="28"/>
  <c r="H31" i="29"/>
  <c r="K32" i="29" s="1"/>
  <c r="G31" i="29"/>
  <c r="F31" i="29"/>
  <c r="H29" i="29"/>
  <c r="K30" i="29" s="1"/>
  <c r="G29" i="29"/>
  <c r="F29" i="29"/>
  <c r="H27" i="29"/>
  <c r="G27" i="29"/>
  <c r="F27" i="29"/>
  <c r="H25" i="29"/>
  <c r="G25" i="29"/>
  <c r="F25" i="29"/>
  <c r="H24" i="29"/>
  <c r="G24" i="29"/>
  <c r="F24" i="29"/>
  <c r="H23" i="29"/>
  <c r="G23" i="29"/>
  <c r="F23" i="29"/>
  <c r="H22" i="29"/>
  <c r="G22" i="29"/>
  <c r="F22" i="29"/>
  <c r="H21" i="29"/>
  <c r="G21" i="29"/>
  <c r="F21" i="29"/>
  <c r="H20" i="29"/>
  <c r="G20" i="29"/>
  <c r="F20" i="29"/>
  <c r="H19" i="29"/>
  <c r="G19" i="29"/>
  <c r="F19" i="29"/>
  <c r="H18" i="29"/>
  <c r="G18" i="29"/>
  <c r="F18" i="29"/>
  <c r="H17" i="29"/>
  <c r="G17" i="29"/>
  <c r="F17" i="29"/>
  <c r="H16" i="29"/>
  <c r="G16" i="29"/>
  <c r="F16" i="29"/>
  <c r="H15" i="29"/>
  <c r="G15" i="29"/>
  <c r="F15" i="29"/>
  <c r="H14" i="29"/>
  <c r="G14" i="29"/>
  <c r="F14" i="29"/>
  <c r="H13" i="29"/>
  <c r="G13" i="29"/>
  <c r="F13" i="29"/>
  <c r="H12" i="29"/>
  <c r="G12" i="29"/>
  <c r="F12" i="29"/>
  <c r="H11" i="29"/>
  <c r="G11" i="29"/>
  <c r="F11" i="29"/>
  <c r="H10" i="29"/>
  <c r="G10" i="29"/>
  <c r="F10" i="29"/>
  <c r="H9" i="29"/>
  <c r="G9" i="29"/>
  <c r="F9" i="29"/>
  <c r="H8" i="29"/>
  <c r="G8" i="29"/>
  <c r="F8" i="29"/>
  <c r="H7" i="29"/>
  <c r="G7" i="29"/>
  <c r="F7" i="29"/>
  <c r="H6" i="29"/>
  <c r="G6" i="29"/>
  <c r="F6" i="29"/>
  <c r="H39" i="30"/>
  <c r="K40" i="30" s="1"/>
  <c r="H40" i="30" s="1"/>
  <c r="H8" i="34" s="1"/>
  <c r="G39" i="30"/>
  <c r="F39" i="30"/>
  <c r="H33" i="30"/>
  <c r="G33" i="30"/>
  <c r="F33" i="30"/>
  <c r="H24" i="30"/>
  <c r="G24" i="30"/>
  <c r="F24" i="30"/>
  <c r="H23" i="30"/>
  <c r="G23" i="30"/>
  <c r="F23" i="30"/>
  <c r="H22" i="30"/>
  <c r="G22" i="30"/>
  <c r="F22" i="30"/>
  <c r="H21" i="30"/>
  <c r="G21" i="30"/>
  <c r="F21" i="30"/>
  <c r="H20" i="30"/>
  <c r="G20" i="30"/>
  <c r="F20" i="30"/>
  <c r="H19" i="30"/>
  <c r="G19" i="30"/>
  <c r="F19" i="30"/>
  <c r="H18" i="30"/>
  <c r="G18" i="30"/>
  <c r="F18" i="30"/>
  <c r="H17" i="30"/>
  <c r="G17" i="30"/>
  <c r="F17" i="30"/>
  <c r="H16" i="30"/>
  <c r="G16" i="30"/>
  <c r="F16" i="30"/>
  <c r="H15" i="30"/>
  <c r="G15" i="30"/>
  <c r="F15" i="30"/>
  <c r="H14" i="30"/>
  <c r="G14" i="30"/>
  <c r="F14" i="30"/>
  <c r="H13" i="30"/>
  <c r="G13" i="30"/>
  <c r="F13" i="30"/>
  <c r="H12" i="30"/>
  <c r="G12" i="30"/>
  <c r="F12" i="30"/>
  <c r="H11" i="30"/>
  <c r="G11" i="30"/>
  <c r="F11" i="30"/>
  <c r="H10" i="30"/>
  <c r="G10" i="30"/>
  <c r="F10" i="30"/>
  <c r="H9" i="30"/>
  <c r="G9" i="30"/>
  <c r="F9" i="30"/>
  <c r="H8" i="30"/>
  <c r="G8" i="30"/>
  <c r="F8" i="30"/>
  <c r="H7" i="30"/>
  <c r="H37" i="30" s="1"/>
  <c r="K38" i="30" s="1"/>
  <c r="G7" i="30"/>
  <c r="G37" i="30" s="1"/>
  <c r="F7" i="30"/>
  <c r="F37" i="30" s="1"/>
  <c r="H6" i="30"/>
  <c r="H35" i="30" s="1"/>
  <c r="K36" i="30" s="1"/>
  <c r="H36" i="30" s="1"/>
  <c r="N8" i="34" s="1"/>
  <c r="G6" i="30"/>
  <c r="G35" i="30" s="1"/>
  <c r="F6" i="30"/>
  <c r="F35" i="30" s="1"/>
  <c r="H31" i="31"/>
  <c r="K32" i="31" s="1"/>
  <c r="G31" i="31"/>
  <c r="F31" i="31"/>
  <c r="H29" i="31"/>
  <c r="K30" i="31" s="1"/>
  <c r="G29" i="31"/>
  <c r="F29" i="31"/>
  <c r="H27" i="31"/>
  <c r="K28" i="31" s="1"/>
  <c r="G27" i="31"/>
  <c r="F27" i="31"/>
  <c r="H25" i="31"/>
  <c r="G25" i="31"/>
  <c r="F25" i="31"/>
  <c r="H24" i="31"/>
  <c r="G24" i="31"/>
  <c r="F24" i="31"/>
  <c r="H23" i="31"/>
  <c r="G23" i="31"/>
  <c r="F23" i="31"/>
  <c r="H22" i="31"/>
  <c r="G22" i="31"/>
  <c r="F22" i="31"/>
  <c r="H21" i="31"/>
  <c r="G21" i="31"/>
  <c r="F21" i="31"/>
  <c r="H20" i="31"/>
  <c r="G20" i="31"/>
  <c r="F20" i="31"/>
  <c r="H19" i="31"/>
  <c r="G19" i="31"/>
  <c r="F19" i="31"/>
  <c r="H18" i="31"/>
  <c r="G18" i="31"/>
  <c r="F18" i="31"/>
  <c r="H17" i="31"/>
  <c r="G17" i="31"/>
  <c r="F17" i="31"/>
  <c r="H16" i="31"/>
  <c r="G16" i="31"/>
  <c r="F16" i="31"/>
  <c r="H15" i="31"/>
  <c r="G15" i="31"/>
  <c r="F15" i="31"/>
  <c r="H14" i="31"/>
  <c r="G14" i="31"/>
  <c r="F14" i="31"/>
  <c r="H13" i="31"/>
  <c r="G13" i="31"/>
  <c r="F13" i="31"/>
  <c r="H12" i="31"/>
  <c r="G12" i="31"/>
  <c r="F12" i="31"/>
  <c r="H11" i="31"/>
  <c r="G11" i="31"/>
  <c r="F11" i="31"/>
  <c r="H10" i="31"/>
  <c r="G10" i="31"/>
  <c r="F10" i="31"/>
  <c r="H9" i="31"/>
  <c r="G9" i="31"/>
  <c r="F9" i="31"/>
  <c r="H8" i="31"/>
  <c r="G8" i="31"/>
  <c r="F8" i="31"/>
  <c r="H7" i="31"/>
  <c r="G7" i="31"/>
  <c r="F7" i="31"/>
  <c r="H6" i="31"/>
  <c r="G6" i="31"/>
  <c r="F6" i="31"/>
  <c r="H25" i="32"/>
  <c r="G25" i="32"/>
  <c r="F25" i="32"/>
  <c r="H24" i="32"/>
  <c r="G24" i="32"/>
  <c r="F24" i="32"/>
  <c r="H23" i="32"/>
  <c r="G23" i="32"/>
  <c r="F23" i="32"/>
  <c r="H22" i="32"/>
  <c r="G22" i="32"/>
  <c r="F22" i="32"/>
  <c r="H21" i="32"/>
  <c r="G21" i="32"/>
  <c r="F21" i="32"/>
  <c r="H20" i="32"/>
  <c r="G20" i="32"/>
  <c r="F20" i="32"/>
  <c r="H19" i="32"/>
  <c r="G19" i="32"/>
  <c r="F19" i="32"/>
  <c r="H18" i="32"/>
  <c r="G18" i="32"/>
  <c r="F18" i="32"/>
  <c r="H17" i="32"/>
  <c r="G17" i="32"/>
  <c r="F17" i="32"/>
  <c r="H16" i="32"/>
  <c r="G16" i="32"/>
  <c r="F16" i="32"/>
  <c r="H15" i="32"/>
  <c r="G15" i="32"/>
  <c r="F15" i="32"/>
  <c r="H14" i="32"/>
  <c r="G14" i="32"/>
  <c r="F14" i="32"/>
  <c r="H13" i="32"/>
  <c r="G13" i="32"/>
  <c r="F13" i="32"/>
  <c r="H12" i="32"/>
  <c r="G12" i="32"/>
  <c r="F12" i="32"/>
  <c r="H11" i="32"/>
  <c r="G11" i="32"/>
  <c r="F11" i="32"/>
  <c r="H10" i="32"/>
  <c r="G10" i="32"/>
  <c r="F10" i="32"/>
  <c r="H9" i="32"/>
  <c r="G9" i="32"/>
  <c r="F9" i="32"/>
  <c r="H8" i="32"/>
  <c r="G8" i="32"/>
  <c r="F8" i="32"/>
  <c r="H7" i="32"/>
  <c r="G7" i="32"/>
  <c r="F7" i="32"/>
  <c r="H6" i="32"/>
  <c r="G6" i="32"/>
  <c r="F6" i="32"/>
  <c r="H18" i="33"/>
  <c r="G18" i="33"/>
  <c r="F18" i="33"/>
  <c r="H17" i="33"/>
  <c r="G17" i="33"/>
  <c r="F17" i="33"/>
  <c r="H16" i="33"/>
  <c r="G16" i="33"/>
  <c r="F16" i="33"/>
  <c r="H15" i="33"/>
  <c r="G15" i="33"/>
  <c r="F15" i="33"/>
  <c r="H14" i="33"/>
  <c r="G14" i="33"/>
  <c r="F14" i="33"/>
  <c r="H13" i="33"/>
  <c r="G13" i="33"/>
  <c r="F13" i="33"/>
  <c r="H12" i="33"/>
  <c r="G12" i="33"/>
  <c r="F12" i="33"/>
  <c r="H11" i="33"/>
  <c r="G11" i="33"/>
  <c r="F11" i="33"/>
  <c r="H10" i="33"/>
  <c r="G10" i="33"/>
  <c r="F10" i="33"/>
  <c r="F34" i="21" l="1"/>
  <c r="G17" i="20"/>
  <c r="H21" i="20"/>
  <c r="K22" i="20" s="1"/>
  <c r="G21" i="19"/>
  <c r="H21" i="19"/>
  <c r="K22" i="19" s="1"/>
  <c r="H14" i="18"/>
  <c r="K15" i="18" s="1"/>
  <c r="H21" i="17"/>
  <c r="K22" i="17" s="1"/>
  <c r="H22" i="17" s="1"/>
  <c r="K21" i="34" s="1"/>
  <c r="F19" i="17"/>
  <c r="H19" i="17"/>
  <c r="K20" i="17" s="1"/>
  <c r="F30" i="16"/>
  <c r="H30" i="16"/>
  <c r="G32" i="16"/>
  <c r="J33" i="16" s="1"/>
  <c r="F33" i="16" s="1"/>
  <c r="G19" i="14"/>
  <c r="F19" i="14"/>
  <c r="G15" i="14"/>
  <c r="H15" i="14"/>
  <c r="K16" i="14" s="1"/>
  <c r="H18" i="14"/>
  <c r="K24" i="34" s="1"/>
  <c r="J16" i="14"/>
  <c r="F16" i="14" s="1"/>
  <c r="L24" i="34" s="1"/>
  <c r="J18" i="14"/>
  <c r="F18" i="14" s="1"/>
  <c r="I24" i="34" s="1"/>
  <c r="H16" i="14"/>
  <c r="N24" i="34" s="1"/>
  <c r="J20" i="14"/>
  <c r="F20" i="14" s="1"/>
  <c r="F24" i="34" s="1"/>
  <c r="F19" i="15"/>
  <c r="G19" i="15"/>
  <c r="H21" i="15"/>
  <c r="K22" i="15" s="1"/>
  <c r="H19" i="15"/>
  <c r="K20" i="15" s="1"/>
  <c r="H20" i="15" s="1"/>
  <c r="N23" i="34" s="1"/>
  <c r="F21" i="15"/>
  <c r="G21" i="15"/>
  <c r="K24" i="15"/>
  <c r="G24" i="15" s="1"/>
  <c r="G23" i="34" s="1"/>
  <c r="K31" i="16"/>
  <c r="H31" i="16" s="1"/>
  <c r="N22" i="34" s="1"/>
  <c r="J35" i="16"/>
  <c r="F35" i="16" s="1"/>
  <c r="F22" i="34" s="1"/>
  <c r="H33" i="16"/>
  <c r="K22" i="34" s="1"/>
  <c r="H35" i="16"/>
  <c r="H22" i="34" s="1"/>
  <c r="G19" i="17"/>
  <c r="G20" i="17" s="1"/>
  <c r="M21" i="34" s="1"/>
  <c r="H24" i="17"/>
  <c r="H21" i="34" s="1"/>
  <c r="J22" i="17"/>
  <c r="F22" i="17" s="1"/>
  <c r="I21" i="34" s="1"/>
  <c r="J24" i="17"/>
  <c r="F24" i="17" s="1"/>
  <c r="F21" i="34" s="1"/>
  <c r="F16" i="18"/>
  <c r="G14" i="18"/>
  <c r="G15" i="18" s="1"/>
  <c r="M20" i="34" s="1"/>
  <c r="F23" i="19"/>
  <c r="G23" i="19"/>
  <c r="G24" i="19" s="1"/>
  <c r="J19" i="34" s="1"/>
  <c r="J24" i="19"/>
  <c r="F24" i="19" s="1"/>
  <c r="I19" i="34" s="1"/>
  <c r="F17" i="20"/>
  <c r="G19" i="20"/>
  <c r="H19" i="20"/>
  <c r="K20" i="20" s="1"/>
  <c r="G20" i="20" s="1"/>
  <c r="J18" i="34" s="1"/>
  <c r="G18" i="20"/>
  <c r="M18" i="34" s="1"/>
  <c r="H34" i="21"/>
  <c r="K35" i="21" s="1"/>
  <c r="G34" i="21"/>
  <c r="G35" i="21" s="1"/>
  <c r="G17" i="34" s="1"/>
  <c r="F30" i="21"/>
  <c r="H32" i="21"/>
  <c r="K33" i="21" s="1"/>
  <c r="G30" i="21"/>
  <c r="H30" i="21"/>
  <c r="K31" i="21" s="1"/>
  <c r="F32" i="21"/>
  <c r="G32" i="21"/>
  <c r="H30" i="23"/>
  <c r="K15" i="34" s="1"/>
  <c r="H28" i="23"/>
  <c r="N15" i="34" s="1"/>
  <c r="J28" i="23"/>
  <c r="F28" i="23" s="1"/>
  <c r="L15" i="34" s="1"/>
  <c r="H32" i="23"/>
  <c r="H15" i="34" s="1"/>
  <c r="J30" i="23"/>
  <c r="F30" i="23" s="1"/>
  <c r="J32" i="23"/>
  <c r="F32" i="23" s="1"/>
  <c r="F15" i="34" s="1"/>
  <c r="H28" i="24"/>
  <c r="N14" i="34" s="1"/>
  <c r="J32" i="24"/>
  <c r="F32" i="24" s="1"/>
  <c r="F14" i="34" s="1"/>
  <c r="H30" i="24"/>
  <c r="K14" i="34" s="1"/>
  <c r="J28" i="24"/>
  <c r="F28" i="24" s="1"/>
  <c r="L14" i="34" s="1"/>
  <c r="H32" i="24"/>
  <c r="H14" i="34" s="1"/>
  <c r="J30" i="24"/>
  <c r="F30" i="24" s="1"/>
  <c r="I14" i="34" s="1"/>
  <c r="K32" i="26"/>
  <c r="H32" i="26" s="1"/>
  <c r="H12" i="34" s="1"/>
  <c r="J30" i="26"/>
  <c r="F30" i="26" s="1"/>
  <c r="H28" i="26"/>
  <c r="N12" i="34" s="1"/>
  <c r="H30" i="26"/>
  <c r="K12" i="34" s="1"/>
  <c r="J28" i="26"/>
  <c r="F28" i="26" s="1"/>
  <c r="L12" i="34" s="1"/>
  <c r="H28" i="27"/>
  <c r="N11" i="34" s="1"/>
  <c r="H30" i="27"/>
  <c r="K11" i="34" s="1"/>
  <c r="J30" i="27"/>
  <c r="F30" i="27" s="1"/>
  <c r="K32" i="27"/>
  <c r="H32" i="27" s="1"/>
  <c r="H11" i="34" s="1"/>
  <c r="J28" i="27"/>
  <c r="F28" i="27" s="1"/>
  <c r="L11" i="34" s="1"/>
  <c r="F30" i="28"/>
  <c r="G32" i="28"/>
  <c r="H32" i="28"/>
  <c r="K33" i="28" s="1"/>
  <c r="H33" i="28" s="1"/>
  <c r="K10" i="34" s="1"/>
  <c r="H30" i="28"/>
  <c r="K31" i="28" s="1"/>
  <c r="H31" i="28" s="1"/>
  <c r="N10" i="34" s="1"/>
  <c r="F32" i="28"/>
  <c r="J35" i="28"/>
  <c r="F35" i="28" s="1"/>
  <c r="F10" i="34" s="1"/>
  <c r="K28" i="29"/>
  <c r="H28" i="29" s="1"/>
  <c r="N9" i="34" s="1"/>
  <c r="H30" i="29"/>
  <c r="K9" i="34" s="1"/>
  <c r="H32" i="29"/>
  <c r="H9" i="34" s="1"/>
  <c r="J30" i="29"/>
  <c r="F30" i="29" s="1"/>
  <c r="J32" i="29"/>
  <c r="F32" i="29" s="1"/>
  <c r="F9" i="34" s="1"/>
  <c r="J40" i="30"/>
  <c r="F40" i="30" s="1"/>
  <c r="F8" i="34" s="1"/>
  <c r="H38" i="30"/>
  <c r="K8" i="34" s="1"/>
  <c r="J36" i="30"/>
  <c r="F36" i="30" s="1"/>
  <c r="L8" i="34" s="1"/>
  <c r="J38" i="30"/>
  <c r="F38" i="30" s="1"/>
  <c r="I8" i="34" s="1"/>
  <c r="H32" i="31"/>
  <c r="H7" i="34" s="1"/>
  <c r="J30" i="31"/>
  <c r="F30" i="31" s="1"/>
  <c r="H28" i="31"/>
  <c r="N7" i="34" s="1"/>
  <c r="J32" i="31"/>
  <c r="F32" i="31" s="1"/>
  <c r="F7" i="34" s="1"/>
  <c r="H30" i="31"/>
  <c r="K7" i="34" s="1"/>
  <c r="J28" i="31"/>
  <c r="F28" i="31" s="1"/>
  <c r="L7" i="34" s="1"/>
  <c r="F35" i="32"/>
  <c r="G33" i="32"/>
  <c r="G35" i="32"/>
  <c r="H35" i="32"/>
  <c r="K36" i="32" s="1"/>
  <c r="H33" i="32"/>
  <c r="K34" i="32" s="1"/>
  <c r="F37" i="32"/>
  <c r="G37" i="32"/>
  <c r="F33" i="32"/>
  <c r="H37" i="32"/>
  <c r="K38" i="32" s="1"/>
  <c r="J28" i="25"/>
  <c r="F28" i="25" s="1"/>
  <c r="L13" i="34" s="1"/>
  <c r="G28" i="25"/>
  <c r="M13" i="34" s="1"/>
  <c r="J32" i="25"/>
  <c r="F32" i="25" s="1"/>
  <c r="F13" i="34" s="1"/>
  <c r="G32" i="25"/>
  <c r="G13" i="34" s="1"/>
  <c r="J30" i="25"/>
  <c r="F30" i="25" s="1"/>
  <c r="G30" i="25"/>
  <c r="J13" i="34" s="1"/>
  <c r="H28" i="25"/>
  <c r="N13" i="34" s="1"/>
  <c r="H30" i="25"/>
  <c r="K13" i="34" s="1"/>
  <c r="H32" i="25"/>
  <c r="H13" i="34" s="1"/>
  <c r="G16" i="14"/>
  <c r="M24" i="34" s="1"/>
  <c r="G18" i="14"/>
  <c r="J24" i="34" s="1"/>
  <c r="G20" i="14"/>
  <c r="G24" i="34" s="1"/>
  <c r="G35" i="16"/>
  <c r="G22" i="34" s="1"/>
  <c r="G22" i="17"/>
  <c r="J21" i="34" s="1"/>
  <c r="G24" i="17"/>
  <c r="G21" i="34" s="1"/>
  <c r="J17" i="18"/>
  <c r="F17" i="18" s="1"/>
  <c r="G17" i="18"/>
  <c r="J20" i="34" s="1"/>
  <c r="J19" i="18"/>
  <c r="F19" i="18" s="1"/>
  <c r="F20" i="34" s="1"/>
  <c r="G19" i="18"/>
  <c r="G20" i="34" s="1"/>
  <c r="H15" i="18"/>
  <c r="N20" i="34" s="1"/>
  <c r="H17" i="18"/>
  <c r="K20" i="34" s="1"/>
  <c r="H19" i="18"/>
  <c r="H20" i="34" s="1"/>
  <c r="J22" i="19"/>
  <c r="F22" i="19" s="1"/>
  <c r="L19" i="34" s="1"/>
  <c r="J26" i="19"/>
  <c r="F26" i="19" s="1"/>
  <c r="F19" i="34" s="1"/>
  <c r="G22" i="19"/>
  <c r="M19" i="34" s="1"/>
  <c r="G26" i="19"/>
  <c r="G19" i="34" s="1"/>
  <c r="H22" i="19"/>
  <c r="N19" i="34" s="1"/>
  <c r="H24" i="19"/>
  <c r="K19" i="34" s="1"/>
  <c r="H26" i="19"/>
  <c r="H19" i="34" s="1"/>
  <c r="J18" i="20"/>
  <c r="F18" i="20" s="1"/>
  <c r="L18" i="34" s="1"/>
  <c r="J22" i="20"/>
  <c r="F22" i="20" s="1"/>
  <c r="F18" i="34" s="1"/>
  <c r="G22" i="20"/>
  <c r="G18" i="34" s="1"/>
  <c r="H18" i="20"/>
  <c r="N18" i="34" s="1"/>
  <c r="H22" i="20"/>
  <c r="H18" i="34" s="1"/>
  <c r="J35" i="21"/>
  <c r="F35" i="21" s="1"/>
  <c r="F17" i="34" s="1"/>
  <c r="H35" i="21"/>
  <c r="H17" i="34" s="1"/>
  <c r="F28" i="22"/>
  <c r="J28" i="22"/>
  <c r="G28" i="22"/>
  <c r="J32" i="22"/>
  <c r="F32" i="22" s="1"/>
  <c r="G32" i="22"/>
  <c r="F30" i="22"/>
  <c r="F4" i="22" s="1"/>
  <c r="J30" i="22"/>
  <c r="G30" i="22"/>
  <c r="H28" i="22"/>
  <c r="H30" i="22"/>
  <c r="H32" i="22"/>
  <c r="G28" i="23"/>
  <c r="M15" i="34" s="1"/>
  <c r="G30" i="23"/>
  <c r="J15" i="34" s="1"/>
  <c r="G32" i="23"/>
  <c r="G15" i="34" s="1"/>
  <c r="G28" i="24"/>
  <c r="M14" i="34" s="1"/>
  <c r="G30" i="24"/>
  <c r="J14" i="34" s="1"/>
  <c r="G32" i="24"/>
  <c r="G14" i="34" s="1"/>
  <c r="G28" i="26"/>
  <c r="M12" i="34" s="1"/>
  <c r="G30" i="26"/>
  <c r="J12" i="34" s="1"/>
  <c r="G28" i="27"/>
  <c r="M11" i="34" s="1"/>
  <c r="G30" i="27"/>
  <c r="J11" i="34" s="1"/>
  <c r="G35" i="28"/>
  <c r="G10" i="34" s="1"/>
  <c r="G30" i="29"/>
  <c r="J9" i="34" s="1"/>
  <c r="G32" i="29"/>
  <c r="G9" i="34" s="1"/>
  <c r="G36" i="30"/>
  <c r="M8" i="34" s="1"/>
  <c r="G38" i="30"/>
  <c r="J8" i="34" s="1"/>
  <c r="G40" i="30"/>
  <c r="G8" i="34" s="1"/>
  <c r="G28" i="31"/>
  <c r="M7" i="34" s="1"/>
  <c r="G30" i="31"/>
  <c r="J7" i="34" s="1"/>
  <c r="G32" i="31"/>
  <c r="G7" i="34" s="1"/>
  <c r="J20" i="20" l="1"/>
  <c r="F20" i="20" s="1"/>
  <c r="I18" i="34" s="1"/>
  <c r="H20" i="17"/>
  <c r="N21" i="34" s="1"/>
  <c r="J20" i="17"/>
  <c r="F20" i="17" s="1"/>
  <c r="L21" i="34" s="1"/>
  <c r="G33" i="16"/>
  <c r="J22" i="34" s="1"/>
  <c r="F4" i="14"/>
  <c r="G22" i="15"/>
  <c r="J23" i="34" s="1"/>
  <c r="H22" i="15"/>
  <c r="K23" i="34" s="1"/>
  <c r="J20" i="15"/>
  <c r="F20" i="15" s="1"/>
  <c r="L23" i="34" s="1"/>
  <c r="G20" i="15"/>
  <c r="M23" i="34" s="1"/>
  <c r="J22" i="15"/>
  <c r="F22" i="15" s="1"/>
  <c r="I23" i="34" s="1"/>
  <c r="J24" i="15"/>
  <c r="F24" i="15" s="1"/>
  <c r="F23" i="34" s="1"/>
  <c r="H24" i="15"/>
  <c r="H23" i="34" s="1"/>
  <c r="G31" i="16"/>
  <c r="M22" i="34" s="1"/>
  <c r="J31" i="16"/>
  <c r="F31" i="16" s="1"/>
  <c r="L22" i="34" s="1"/>
  <c r="I22" i="34"/>
  <c r="F4" i="17"/>
  <c r="J15" i="18"/>
  <c r="F15" i="18" s="1"/>
  <c r="L20" i="34" s="1"/>
  <c r="F4" i="18"/>
  <c r="I20" i="34"/>
  <c r="H20" i="20"/>
  <c r="K18" i="34" s="1"/>
  <c r="G33" i="21"/>
  <c r="J17" i="34" s="1"/>
  <c r="J31" i="21"/>
  <c r="F31" i="21" s="1"/>
  <c r="L17" i="34" s="1"/>
  <c r="H33" i="21"/>
  <c r="K17" i="34" s="1"/>
  <c r="G31" i="21"/>
  <c r="M17" i="34" s="1"/>
  <c r="H31" i="21"/>
  <c r="N17" i="34" s="1"/>
  <c r="J33" i="21"/>
  <c r="F33" i="21" s="1"/>
  <c r="I17" i="34" s="1"/>
  <c r="F4" i="23"/>
  <c r="I15" i="34"/>
  <c r="F4" i="24"/>
  <c r="F4" i="25"/>
  <c r="P13" i="34" s="1"/>
  <c r="I13" i="34"/>
  <c r="G32" i="26"/>
  <c r="G12" i="34" s="1"/>
  <c r="J32" i="26"/>
  <c r="F32" i="26" s="1"/>
  <c r="F12" i="34" s="1"/>
  <c r="F4" i="26"/>
  <c r="P13" i="35" s="1"/>
  <c r="I12" i="34"/>
  <c r="G32" i="27"/>
  <c r="G11" i="34" s="1"/>
  <c r="F4" i="27"/>
  <c r="I11" i="34"/>
  <c r="J32" i="27"/>
  <c r="F32" i="27" s="1"/>
  <c r="F11" i="34" s="1"/>
  <c r="G31" i="28"/>
  <c r="M10" i="34" s="1"/>
  <c r="J31" i="28"/>
  <c r="F31" i="28" s="1"/>
  <c r="L10" i="34" s="1"/>
  <c r="G33" i="28"/>
  <c r="J10" i="34" s="1"/>
  <c r="J33" i="28"/>
  <c r="F33" i="28" s="1"/>
  <c r="J28" i="29"/>
  <c r="F28" i="29" s="1"/>
  <c r="L9" i="34" s="1"/>
  <c r="G28" i="29"/>
  <c r="M9" i="34" s="1"/>
  <c r="I9" i="34"/>
  <c r="F4" i="30"/>
  <c r="F4" i="31"/>
  <c r="I7" i="34"/>
  <c r="J34" i="32"/>
  <c r="F34" i="32" s="1"/>
  <c r="L34" i="34" s="1"/>
  <c r="H34" i="32"/>
  <c r="G34" i="32"/>
  <c r="G36" i="32"/>
  <c r="J38" i="32"/>
  <c r="F38" i="32" s="1"/>
  <c r="F6" i="34" s="1"/>
  <c r="J36" i="32"/>
  <c r="F36" i="32" s="1"/>
  <c r="I34" i="34" s="1"/>
  <c r="H36" i="32"/>
  <c r="K6" i="34" s="1"/>
  <c r="G38" i="32"/>
  <c r="G6" i="34" s="1"/>
  <c r="H38" i="32"/>
  <c r="H34" i="34" s="1"/>
  <c r="F4" i="19"/>
  <c r="F4" i="20"/>
  <c r="F4" i="15" l="1"/>
  <c r="F4" i="16"/>
  <c r="F4" i="21"/>
  <c r="F4" i="28"/>
  <c r="I10" i="34"/>
  <c r="F4" i="29"/>
  <c r="M6" i="34"/>
  <c r="M34" i="34"/>
  <c r="N34" i="34"/>
  <c r="N6" i="34"/>
  <c r="F4" i="32"/>
  <c r="J6" i="34"/>
  <c r="K34" i="34"/>
  <c r="H6" i="34"/>
  <c r="J34" i="34"/>
  <c r="I6" i="34"/>
  <c r="G34" i="34"/>
  <c r="L6" i="34"/>
  <c r="E37" i="34"/>
  <c r="D37" i="34"/>
  <c r="C37" i="34"/>
  <c r="B37" i="34"/>
  <c r="E36" i="34"/>
  <c r="D36" i="34"/>
  <c r="C36" i="34"/>
  <c r="B36" i="34"/>
  <c r="E35" i="34"/>
  <c r="D35" i="34"/>
  <c r="C35" i="34"/>
  <c r="B35" i="34"/>
  <c r="E34" i="34"/>
  <c r="D34" i="34"/>
  <c r="C34" i="34"/>
  <c r="B34" i="34"/>
  <c r="E33" i="34"/>
  <c r="D33" i="34"/>
  <c r="C33" i="34"/>
  <c r="B33" i="34"/>
  <c r="E32" i="34"/>
  <c r="D32" i="34"/>
  <c r="C32" i="34"/>
  <c r="B32" i="34"/>
  <c r="E31" i="34"/>
  <c r="D31" i="34"/>
  <c r="C31" i="34"/>
  <c r="B31" i="34"/>
  <c r="E30" i="34"/>
  <c r="D30" i="34"/>
  <c r="C30" i="34"/>
  <c r="B30" i="34"/>
  <c r="E29" i="34"/>
  <c r="D29" i="34"/>
  <c r="C29" i="34"/>
  <c r="B29" i="34"/>
  <c r="E28" i="34"/>
  <c r="D28" i="34"/>
  <c r="C28" i="34"/>
  <c r="B28" i="34"/>
  <c r="E27" i="34"/>
  <c r="D27" i="34"/>
  <c r="C27" i="34"/>
  <c r="B27" i="34"/>
  <c r="E26" i="34"/>
  <c r="D26" i="34"/>
  <c r="C26" i="34"/>
  <c r="B26" i="34"/>
  <c r="E25" i="34"/>
  <c r="D25" i="34"/>
  <c r="C25" i="34"/>
  <c r="B25" i="34"/>
  <c r="E24" i="34"/>
  <c r="D24" i="34"/>
  <c r="C24" i="34"/>
  <c r="B24" i="34"/>
  <c r="E23" i="34"/>
  <c r="D23" i="34"/>
  <c r="C23" i="34"/>
  <c r="B23" i="34"/>
  <c r="E22" i="34"/>
  <c r="D22" i="34"/>
  <c r="C22" i="34"/>
  <c r="B22" i="34"/>
  <c r="E21" i="34"/>
  <c r="D21" i="34"/>
  <c r="C21" i="34"/>
  <c r="B21" i="34"/>
  <c r="E20" i="34"/>
  <c r="D20" i="34"/>
  <c r="C20" i="34"/>
  <c r="B20" i="34"/>
  <c r="E19" i="34"/>
  <c r="D19" i="34"/>
  <c r="C19" i="34"/>
  <c r="B19" i="34"/>
  <c r="E18" i="34"/>
  <c r="D18" i="34"/>
  <c r="C18" i="34"/>
  <c r="B18" i="34"/>
  <c r="E17" i="34"/>
  <c r="D17" i="34"/>
  <c r="C17" i="34"/>
  <c r="B17" i="34"/>
  <c r="E16" i="34"/>
  <c r="D16" i="34"/>
  <c r="C16" i="34"/>
  <c r="B16" i="34"/>
  <c r="E15" i="34"/>
  <c r="D15" i="34"/>
  <c r="C15" i="34"/>
  <c r="B15" i="34"/>
  <c r="E14" i="34"/>
  <c r="D14" i="34"/>
  <c r="C14" i="34"/>
  <c r="B14" i="34"/>
  <c r="E13" i="34"/>
  <c r="D13" i="34"/>
  <c r="C13" i="34"/>
  <c r="B13" i="34"/>
  <c r="E12" i="34"/>
  <c r="D12" i="34"/>
  <c r="C12" i="34"/>
  <c r="B12" i="34"/>
  <c r="E11" i="34"/>
  <c r="D11" i="34"/>
  <c r="C11" i="34"/>
  <c r="B11" i="34"/>
  <c r="E10" i="34"/>
  <c r="D10" i="34"/>
  <c r="C10" i="34"/>
  <c r="B10" i="34"/>
  <c r="E9" i="34"/>
  <c r="D9" i="34"/>
  <c r="C9" i="34"/>
  <c r="B9" i="34"/>
  <c r="E8" i="34"/>
  <c r="D8" i="34"/>
  <c r="C8" i="34"/>
  <c r="B8" i="34"/>
  <c r="E7" i="34"/>
  <c r="D7" i="34"/>
  <c r="C7" i="34"/>
  <c r="B7" i="34"/>
  <c r="D6" i="34"/>
  <c r="C6" i="34"/>
  <c r="E5" i="34"/>
  <c r="D5" i="34"/>
  <c r="C5" i="34"/>
  <c r="B5" i="34"/>
  <c r="E37" i="35"/>
  <c r="D37" i="35"/>
  <c r="C37" i="35"/>
  <c r="B37" i="35"/>
  <c r="J27" i="35" l="1"/>
  <c r="F27" i="35"/>
  <c r="G35" i="35"/>
  <c r="J28" i="35"/>
  <c r="K28" i="35"/>
  <c r="J32" i="35"/>
  <c r="G32" i="35"/>
  <c r="K31" i="35"/>
  <c r="G31" i="35"/>
  <c r="G27" i="35"/>
  <c r="H27" i="35"/>
  <c r="I35" i="35"/>
  <c r="G28" i="35"/>
  <c r="I32" i="35"/>
  <c r="K32" i="35"/>
  <c r="J31" i="35"/>
  <c r="I31" i="35"/>
  <c r="G33" i="35"/>
  <c r="H33" i="35"/>
  <c r="J33" i="35"/>
  <c r="N27" i="35" l="1"/>
  <c r="L27" i="35"/>
  <c r="L28" i="35"/>
  <c r="H35" i="35"/>
  <c r="N28" i="35"/>
  <c r="H32" i="35"/>
  <c r="N32" i="35"/>
  <c r="F31" i="35"/>
  <c r="F28" i="35"/>
  <c r="H28" i="35"/>
  <c r="K27" i="35"/>
  <c r="P27" i="34"/>
  <c r="I27" i="35"/>
  <c r="F35" i="35"/>
  <c r="N35" i="35"/>
  <c r="P28" i="34"/>
  <c r="I28" i="35"/>
  <c r="F32" i="35"/>
  <c r="P32" i="34"/>
  <c r="L32" i="35"/>
  <c r="H31" i="35"/>
  <c r="M33" i="35"/>
  <c r="N33" i="35"/>
  <c r="L33" i="35"/>
  <c r="K33" i="35"/>
  <c r="F33" i="35"/>
  <c r="P33" i="34"/>
  <c r="I33" i="35"/>
  <c r="P31" i="34"/>
  <c r="L31" i="35"/>
  <c r="K35" i="35" l="1"/>
  <c r="J35" i="35"/>
  <c r="P35" i="34"/>
  <c r="L35" i="35"/>
  <c r="M35" i="35"/>
  <c r="M28" i="35"/>
  <c r="M31" i="35"/>
  <c r="M32" i="35"/>
  <c r="N31" i="35"/>
  <c r="M27" i="35"/>
  <c r="K37" i="35" l="1"/>
  <c r="I34" i="35"/>
  <c r="M37" i="35"/>
  <c r="K34" i="35"/>
  <c r="I37" i="35"/>
  <c r="J34" i="35"/>
  <c r="G37" i="35"/>
  <c r="H37" i="35"/>
  <c r="F37" i="35"/>
  <c r="L37" i="35"/>
  <c r="J37" i="35" l="1"/>
  <c r="N37" i="35"/>
  <c r="E21" i="35"/>
  <c r="D21" i="35"/>
  <c r="C21" i="35"/>
  <c r="L29" i="35" l="1"/>
  <c r="P30" i="34"/>
  <c r="M30" i="35"/>
  <c r="K29" i="35"/>
  <c r="J21" i="35"/>
  <c r="H21" i="35"/>
  <c r="G29" i="35"/>
  <c r="H29" i="35"/>
  <c r="N29" i="35"/>
  <c r="M29" i="35"/>
  <c r="G30" i="35"/>
  <c r="K30" i="35"/>
  <c r="I29" i="35"/>
  <c r="P29" i="34"/>
  <c r="F29" i="35"/>
  <c r="H30" i="35"/>
  <c r="J30" i="35"/>
  <c r="F30" i="35"/>
  <c r="J29" i="35" l="1"/>
  <c r="L30" i="35"/>
  <c r="I30" i="35"/>
  <c r="I21" i="35"/>
  <c r="N21" i="35"/>
  <c r="K21" i="35"/>
  <c r="F21" i="35"/>
  <c r="N30" i="35"/>
  <c r="G21" i="35"/>
  <c r="B21" i="35"/>
  <c r="B36" i="35"/>
  <c r="L21" i="35" l="1"/>
  <c r="M21" i="35"/>
  <c r="K15" i="35" l="1"/>
  <c r="F36" i="35"/>
  <c r="H36" i="35"/>
  <c r="F18" i="35"/>
  <c r="I18" i="35"/>
  <c r="P21" i="34"/>
  <c r="P21" i="35"/>
  <c r="I15" i="35"/>
  <c r="J15" i="35"/>
  <c r="G15" i="35"/>
  <c r="G36" i="35"/>
  <c r="J36" i="35"/>
  <c r="K18" i="35"/>
  <c r="P18" i="34"/>
  <c r="P14" i="34" l="1"/>
  <c r="J18" i="35"/>
  <c r="P20" i="34"/>
  <c r="N36" i="35"/>
  <c r="H34" i="35"/>
  <c r="H15" i="35"/>
  <c r="F15" i="35"/>
  <c r="I36" i="35"/>
  <c r="H18" i="35"/>
  <c r="N18" i="35"/>
  <c r="F34" i="35"/>
  <c r="N15" i="35"/>
  <c r="P24" i="34"/>
  <c r="L36" i="35"/>
  <c r="K36" i="35"/>
  <c r="G18" i="35"/>
  <c r="L18" i="35"/>
  <c r="M18" i="35"/>
  <c r="G34" i="35"/>
  <c r="M34" i="35"/>
  <c r="P15" i="34" l="1"/>
  <c r="L15" i="35"/>
  <c r="P36" i="34"/>
  <c r="N34" i="35"/>
  <c r="M36" i="35"/>
  <c r="M15" i="35"/>
  <c r="L34" i="35"/>
  <c r="P34" i="34"/>
  <c r="N24" i="35"/>
  <c r="M24" i="35"/>
  <c r="L24" i="35"/>
  <c r="K24" i="35"/>
  <c r="J24" i="35"/>
  <c r="I24" i="35"/>
  <c r="H24" i="35"/>
  <c r="G24" i="35"/>
  <c r="F24" i="35"/>
  <c r="N20" i="35"/>
  <c r="M20" i="35"/>
  <c r="L20" i="35"/>
  <c r="K20" i="35"/>
  <c r="J20" i="35"/>
  <c r="I20" i="35"/>
  <c r="N13" i="35"/>
  <c r="M13" i="35"/>
  <c r="L13" i="35"/>
  <c r="K13" i="35"/>
  <c r="J13" i="35"/>
  <c r="I13" i="35"/>
  <c r="H13" i="35"/>
  <c r="G13" i="35"/>
  <c r="F13" i="35"/>
  <c r="H25" i="33" l="1"/>
  <c r="G25" i="33"/>
  <c r="F25" i="33"/>
  <c r="H24" i="33"/>
  <c r="G24" i="33"/>
  <c r="F24" i="33"/>
  <c r="H23" i="33"/>
  <c r="G23" i="33"/>
  <c r="F23" i="33"/>
  <c r="H22" i="33"/>
  <c r="G22" i="33"/>
  <c r="F22" i="33"/>
  <c r="H21" i="33"/>
  <c r="G21" i="33"/>
  <c r="F21" i="33"/>
  <c r="H20" i="33"/>
  <c r="G20" i="33"/>
  <c r="F20" i="33"/>
  <c r="H19" i="33"/>
  <c r="G19" i="33"/>
  <c r="F19" i="33"/>
  <c r="H9" i="33"/>
  <c r="G9" i="33"/>
  <c r="F9" i="33"/>
  <c r="H8" i="33"/>
  <c r="G8" i="33"/>
  <c r="F8" i="33"/>
  <c r="H7" i="33"/>
  <c r="G7" i="33"/>
  <c r="G29" i="33" s="1"/>
  <c r="F7" i="33"/>
  <c r="F29" i="33" s="1"/>
  <c r="H6" i="33"/>
  <c r="H31" i="33" s="1"/>
  <c r="K32" i="33" s="1"/>
  <c r="G6" i="33"/>
  <c r="G31" i="33" s="1"/>
  <c r="F6" i="33"/>
  <c r="F31" i="33" s="1"/>
  <c r="J32" i="33" l="1"/>
  <c r="H32" i="33" s="1"/>
  <c r="H5" i="34" s="1"/>
  <c r="G32" i="33"/>
  <c r="G5" i="34" s="1"/>
  <c r="G27" i="33"/>
  <c r="F27" i="33"/>
  <c r="H27" i="33"/>
  <c r="K28" i="33" l="1"/>
  <c r="J28" i="33" s="1"/>
  <c r="F32" i="33"/>
  <c r="F5" i="34" s="1"/>
  <c r="G28" i="33" l="1"/>
  <c r="M5" i="34" s="1"/>
  <c r="F28" i="33"/>
  <c r="L5" i="34" s="1"/>
  <c r="H28" i="33"/>
  <c r="N5" i="34" s="1"/>
  <c r="N11" i="35" l="1"/>
  <c r="M11" i="35"/>
  <c r="H10" i="35"/>
  <c r="K10" i="35" l="1"/>
  <c r="M10" i="35"/>
  <c r="L11" i="35"/>
  <c r="I10" i="35"/>
  <c r="N10" i="35"/>
  <c r="J10" i="35"/>
  <c r="G10" i="35"/>
  <c r="P10" i="34" l="1"/>
  <c r="L10" i="35"/>
  <c r="F10" i="35"/>
  <c r="N12" i="35"/>
  <c r="N9" i="35"/>
  <c r="M12" i="35"/>
  <c r="M9" i="35" l="1"/>
  <c r="L12" i="35"/>
  <c r="J19" i="35" l="1"/>
  <c r="L9" i="35"/>
  <c r="N16" i="35" l="1"/>
  <c r="K19" i="35"/>
  <c r="K16" i="35"/>
  <c r="L16" i="35"/>
  <c r="N23" i="35"/>
  <c r="M25" i="35"/>
  <c r="M16" i="35"/>
  <c r="I19" i="35"/>
  <c r="N25" i="35"/>
  <c r="N22" i="35"/>
  <c r="N17" i="35"/>
  <c r="M22" i="35"/>
  <c r="J16" i="35" l="1"/>
  <c r="N19" i="35"/>
  <c r="L23" i="35"/>
  <c r="N26" i="35"/>
  <c r="M23" i="35"/>
  <c r="M19" i="35"/>
  <c r="L25" i="35"/>
  <c r="L22" i="35"/>
  <c r="M26" i="35"/>
  <c r="M17" i="35"/>
  <c r="I16" i="35" l="1"/>
  <c r="L17" i="35"/>
  <c r="L26" i="35"/>
  <c r="L19" i="35"/>
  <c r="P19" i="34"/>
  <c r="P16" i="34" l="1"/>
  <c r="P36" i="35" l="1"/>
  <c r="E36" i="35"/>
  <c r="D36" i="35"/>
  <c r="C36" i="35"/>
  <c r="P35" i="35"/>
  <c r="E35" i="35"/>
  <c r="D35" i="35"/>
  <c r="C35" i="35"/>
  <c r="B35" i="35"/>
  <c r="P34" i="35" s="1"/>
  <c r="E34" i="35"/>
  <c r="D34" i="35"/>
  <c r="C34" i="35"/>
  <c r="B34" i="35"/>
  <c r="P33" i="35" s="1"/>
  <c r="E33" i="35"/>
  <c r="D33" i="35"/>
  <c r="C33" i="35"/>
  <c r="B33" i="35"/>
  <c r="P32" i="35" s="1"/>
  <c r="E32" i="35"/>
  <c r="D32" i="35"/>
  <c r="C32" i="35"/>
  <c r="B32" i="35"/>
  <c r="P31" i="35" s="1"/>
  <c r="E31" i="35"/>
  <c r="D31" i="35"/>
  <c r="C31" i="35"/>
  <c r="B31" i="35"/>
  <c r="P30" i="35" s="1"/>
  <c r="E30" i="35"/>
  <c r="D30" i="35"/>
  <c r="C30" i="35"/>
  <c r="B30" i="35"/>
  <c r="E29" i="35"/>
  <c r="D29" i="35"/>
  <c r="C29" i="35"/>
  <c r="B29" i="35"/>
  <c r="P28" i="35" s="1"/>
  <c r="E28" i="35"/>
  <c r="D28" i="35"/>
  <c r="C28" i="35"/>
  <c r="B28" i="35"/>
  <c r="P27" i="35" s="1"/>
  <c r="E27" i="35"/>
  <c r="D27" i="35"/>
  <c r="C27" i="35"/>
  <c r="B27" i="35"/>
  <c r="E26" i="35"/>
  <c r="D26" i="35"/>
  <c r="C26" i="35"/>
  <c r="B26" i="35"/>
  <c r="E25" i="35"/>
  <c r="D25" i="35"/>
  <c r="C25" i="35"/>
  <c r="B25" i="35"/>
  <c r="P24" i="35" s="1"/>
  <c r="E24" i="35"/>
  <c r="D24" i="35"/>
  <c r="C24" i="35"/>
  <c r="B24" i="35"/>
  <c r="E23" i="35"/>
  <c r="D23" i="35"/>
  <c r="C23" i="35"/>
  <c r="B23" i="35"/>
  <c r="E22" i="35"/>
  <c r="D22" i="35"/>
  <c r="C22" i="35"/>
  <c r="B22" i="35"/>
  <c r="E20" i="35"/>
  <c r="D20" i="35"/>
  <c r="C20" i="35"/>
  <c r="B20" i="35"/>
  <c r="P19" i="35" s="1"/>
  <c r="E19" i="35"/>
  <c r="D19" i="35"/>
  <c r="C19" i="35"/>
  <c r="B19" i="35"/>
  <c r="E18" i="35"/>
  <c r="D18" i="35"/>
  <c r="C18" i="35"/>
  <c r="B18" i="35"/>
  <c r="E17" i="35"/>
  <c r="D17" i="35"/>
  <c r="C17" i="35"/>
  <c r="B17" i="35"/>
  <c r="P16" i="35" s="1"/>
  <c r="E16" i="35"/>
  <c r="D16" i="35"/>
  <c r="C16" i="35"/>
  <c r="B16" i="35"/>
  <c r="E15" i="35"/>
  <c r="D15" i="35"/>
  <c r="C15" i="35"/>
  <c r="B15" i="35"/>
  <c r="E14" i="35"/>
  <c r="D14" i="35"/>
  <c r="C14" i="35"/>
  <c r="B14" i="35"/>
  <c r="E13" i="35"/>
  <c r="D13" i="35"/>
  <c r="C13" i="35"/>
  <c r="B13" i="35"/>
  <c r="E12" i="35"/>
  <c r="D12" i="35"/>
  <c r="C12" i="35"/>
  <c r="B12" i="35"/>
  <c r="E11" i="35"/>
  <c r="D11" i="35"/>
  <c r="C11" i="35"/>
  <c r="B11" i="35"/>
  <c r="P10" i="35" s="1"/>
  <c r="E10" i="35"/>
  <c r="D10" i="35"/>
  <c r="C10" i="35"/>
  <c r="B10" i="35"/>
  <c r="E9" i="35"/>
  <c r="D9" i="35"/>
  <c r="C9" i="35"/>
  <c r="B9" i="35"/>
  <c r="E8" i="35"/>
  <c r="D8" i="35"/>
  <c r="C8" i="35"/>
  <c r="B8" i="35"/>
  <c r="L7" i="35"/>
  <c r="E7" i="35"/>
  <c r="D7" i="35"/>
  <c r="C7" i="35"/>
  <c r="B7" i="35"/>
  <c r="L6" i="35" l="1"/>
  <c r="E6" i="35"/>
  <c r="D6" i="35"/>
  <c r="C6" i="35"/>
  <c r="B6" i="35"/>
  <c r="L5" i="35"/>
  <c r="E5" i="35"/>
  <c r="D5" i="35"/>
  <c r="C5" i="35"/>
  <c r="B5" i="35"/>
  <c r="H14" i="35" l="1"/>
  <c r="P15" i="35"/>
  <c r="F14" i="35" l="1"/>
  <c r="G14" i="35"/>
  <c r="H16" i="35" l="1"/>
  <c r="G16" i="35"/>
  <c r="N6" i="35"/>
  <c r="M6" i="35"/>
  <c r="H6" i="35"/>
  <c r="G6" i="35"/>
  <c r="F6" i="35"/>
  <c r="F16" i="35" l="1"/>
  <c r="P18" i="35"/>
  <c r="K6" i="35" l="1"/>
  <c r="J6" i="35"/>
  <c r="I6" i="35"/>
  <c r="G20" i="35" l="1"/>
  <c r="G19" i="35"/>
  <c r="F19" i="35"/>
  <c r="H19" i="35"/>
  <c r="P6" i="35"/>
  <c r="P6" i="34"/>
  <c r="P20" i="35"/>
  <c r="K14" i="35"/>
  <c r="L14" i="35"/>
  <c r="N14" i="35"/>
  <c r="M14" i="35"/>
  <c r="G22" i="35" l="1"/>
  <c r="H22" i="35"/>
  <c r="F22" i="35"/>
  <c r="H20" i="35"/>
  <c r="F20" i="35"/>
  <c r="J14" i="35"/>
  <c r="F23" i="35" l="1"/>
  <c r="J23" i="35"/>
  <c r="G23" i="35"/>
  <c r="G25" i="35"/>
  <c r="I22" i="35"/>
  <c r="K25" i="35"/>
  <c r="J25" i="35"/>
  <c r="K23" i="35"/>
  <c r="H23" i="35"/>
  <c r="F25" i="35"/>
  <c r="H25" i="35"/>
  <c r="I25" i="35"/>
  <c r="K22" i="35"/>
  <c r="J22" i="35"/>
  <c r="I23" i="35"/>
  <c r="P14" i="35"/>
  <c r="I14" i="35"/>
  <c r="P23" i="35" l="1"/>
  <c r="P23" i="34"/>
  <c r="P25" i="34"/>
  <c r="P25" i="35"/>
  <c r="P22" i="34"/>
  <c r="P22" i="35"/>
  <c r="I26" i="35" l="1"/>
  <c r="F26" i="35"/>
  <c r="H26" i="35"/>
  <c r="J26" i="35"/>
  <c r="G26" i="35"/>
  <c r="K26" i="35"/>
  <c r="P29" i="35"/>
  <c r="P26" i="35" l="1"/>
  <c r="P26" i="34"/>
  <c r="G9" i="35" l="1"/>
  <c r="H29" i="33"/>
  <c r="K30" i="33" s="1"/>
  <c r="H9" i="35"/>
  <c r="H5" i="35"/>
  <c r="G5" i="35"/>
  <c r="F5" i="35"/>
  <c r="N5" i="35"/>
  <c r="M5" i="35"/>
  <c r="N7" i="35"/>
  <c r="M7" i="35"/>
  <c r="N8" i="35"/>
  <c r="M8" i="35"/>
  <c r="L8" i="35"/>
  <c r="G30" i="33" l="1"/>
  <c r="J5" i="34" s="1"/>
  <c r="J30" i="33"/>
  <c r="F30" i="33" s="1"/>
  <c r="I5" i="34" s="1"/>
  <c r="H30" i="33"/>
  <c r="K5" i="34" s="1"/>
  <c r="H7" i="35"/>
  <c r="J7" i="35"/>
  <c r="I8" i="35"/>
  <c r="P8" i="35"/>
  <c r="J8" i="35"/>
  <c r="K8" i="35"/>
  <c r="J9" i="35"/>
  <c r="F9" i="35"/>
  <c r="G11" i="35"/>
  <c r="H11" i="35"/>
  <c r="G17" i="35"/>
  <c r="H17" i="35"/>
  <c r="K5" i="35" l="1"/>
  <c r="I5" i="35"/>
  <c r="F4" i="33"/>
  <c r="J5" i="35"/>
  <c r="I7" i="35"/>
  <c r="G7" i="35"/>
  <c r="F7" i="35"/>
  <c r="K7" i="35"/>
  <c r="H8" i="35"/>
  <c r="G8" i="35"/>
  <c r="P8" i="34"/>
  <c r="F8" i="35"/>
  <c r="I9" i="35"/>
  <c r="K9" i="35"/>
  <c r="F11" i="35"/>
  <c r="J11" i="35"/>
  <c r="F12" i="35"/>
  <c r="I12" i="35"/>
  <c r="H12" i="35"/>
  <c r="K12" i="35"/>
  <c r="G12" i="35"/>
  <c r="J12" i="35"/>
  <c r="J17" i="35"/>
  <c r="F17" i="35"/>
  <c r="P5" i="35" l="1"/>
  <c r="P7" i="35"/>
  <c r="P7" i="34"/>
  <c r="P9" i="35"/>
  <c r="P9" i="34"/>
  <c r="K11" i="35"/>
  <c r="I11" i="35"/>
  <c r="P12" i="34"/>
  <c r="P12" i="35"/>
  <c r="K17" i="35"/>
  <c r="I17" i="35"/>
  <c r="P11" i="34" l="1"/>
  <c r="P11" i="35"/>
  <c r="P17" i="35"/>
  <c r="P17" i="34"/>
</calcChain>
</file>

<file path=xl/sharedStrings.xml><?xml version="1.0" encoding="utf-8"?>
<sst xmlns="http://schemas.openxmlformats.org/spreadsheetml/2006/main" count="2781" uniqueCount="729">
  <si>
    <t>NOMBRE ASPIRANTE</t>
  </si>
  <si>
    <t>IDENTIFICACIÓN</t>
  </si>
  <si>
    <t>CUMPLE:</t>
  </si>
  <si>
    <t>ENTIDAD</t>
  </si>
  <si>
    <t>CARGO</t>
  </si>
  <si>
    <t>VINCULACION</t>
  </si>
  <si>
    <t>DESVINCULACION</t>
  </si>
  <si>
    <t>EXPERIENCIA</t>
  </si>
  <si>
    <t>AÑOS</t>
  </si>
  <si>
    <t>MESES</t>
  </si>
  <si>
    <t>DIAS</t>
  </si>
  <si>
    <t>HORAS</t>
  </si>
  <si>
    <t>OBSERVACIONES</t>
  </si>
  <si>
    <t>SUMA</t>
  </si>
  <si>
    <t>TOTAL BRUTO</t>
  </si>
  <si>
    <t>PARA ANUALIZAR</t>
  </si>
  <si>
    <t>TOTAL ANUALIZADO</t>
  </si>
  <si>
    <t>TOTAL BRUTO AMBIENTAL</t>
  </si>
  <si>
    <t>TOTAL AMBIENTAL ANUALIZADO</t>
  </si>
  <si>
    <t>TOTAL BRUTO  GENERAL</t>
  </si>
  <si>
    <t>TOTAL GENERAL ANUALIZADO</t>
  </si>
  <si>
    <t>IDENTIFICACION</t>
  </si>
  <si>
    <t>RESULTADO VERIFICACION DE REQUISTOS</t>
  </si>
  <si>
    <t>NOMBRE</t>
  </si>
  <si>
    <t>CUMPLE / NO CUMPLE</t>
  </si>
  <si>
    <t>REGISTRO</t>
  </si>
  <si>
    <t>EXPERIENCIA GENERAL</t>
  </si>
  <si>
    <t>ESPERIENCIA RELACIONADA</t>
  </si>
  <si>
    <t>ESPERIENCIA TOTAL</t>
  </si>
  <si>
    <t>AA</t>
  </si>
  <si>
    <t>MM</t>
  </si>
  <si>
    <t>DD</t>
  </si>
  <si>
    <t>ESTUDIOS</t>
  </si>
  <si>
    <t>PREGRADO</t>
  </si>
  <si>
    <t xml:space="preserve">POSGRADO </t>
  </si>
  <si>
    <t>RAZONES DEL  NO CUMPLIMIENTO</t>
  </si>
  <si>
    <t>1 '!A1</t>
  </si>
  <si>
    <t>2 '!A1</t>
  </si>
  <si>
    <t>3 '!A1</t>
  </si>
  <si>
    <t>4 '!A1</t>
  </si>
  <si>
    <t>5 '!A1</t>
  </si>
  <si>
    <t>6 '!A1</t>
  </si>
  <si>
    <t>7 '!A1</t>
  </si>
  <si>
    <t>8 '!A1</t>
  </si>
  <si>
    <t>9 '!A1</t>
  </si>
  <si>
    <t>30 '!A1</t>
  </si>
  <si>
    <t>10'!A1</t>
  </si>
  <si>
    <t>11'!A1</t>
  </si>
  <si>
    <t>12'!A1</t>
  </si>
  <si>
    <t>13'!A1</t>
  </si>
  <si>
    <t>14'!A1</t>
  </si>
  <si>
    <t>15'!A1</t>
  </si>
  <si>
    <t>16'!A1</t>
  </si>
  <si>
    <t>17'!A1</t>
  </si>
  <si>
    <t>18'!A1</t>
  </si>
  <si>
    <t>19'!A1</t>
  </si>
  <si>
    <t>20'!A1</t>
  </si>
  <si>
    <t>21'!A1</t>
  </si>
  <si>
    <t>22'!A1</t>
  </si>
  <si>
    <t>23'!A1</t>
  </si>
  <si>
    <t>24'!A1</t>
  </si>
  <si>
    <t>25'!A1</t>
  </si>
  <si>
    <t>26'!A1</t>
  </si>
  <si>
    <t>27'!A1</t>
  </si>
  <si>
    <t>28'!A1</t>
  </si>
  <si>
    <t>29'!A1</t>
  </si>
  <si>
    <t>31'!A1</t>
  </si>
  <si>
    <t>32'!A1</t>
  </si>
  <si>
    <t>33'!A1</t>
  </si>
  <si>
    <t>TITULO PROFESIONAL/INSTITUCION EDUCATIVA/AÑO:</t>
  </si>
  <si>
    <t>TARJETA PROFESIONAL / INSTITUCION/AÑO:</t>
  </si>
  <si>
    <t>TITULO FORMACION AVANZADA /INSTITUCION EDUCATIVA/ AÑO:</t>
  </si>
  <si>
    <t>REQUISITOS DEL CARGO DIRECTOR GENERAL</t>
  </si>
  <si>
    <t>a)  Título Profesional en XXX
b)  Título de formación avanzada o de posgrado, o, 3 años de experiencia profesional
c)  Experiencia profesional de X años adicionales a los requisitos establecidos en el literal anterior, de los cuales por lo menos uno debe ser en actividades relacionadas con el medio ambiente y los recursos naturales renovables o haber desempeñado el cargo de director general de Corporación, y 
d)  Tarjeta profesional en los casos reglamentados por ley.</t>
  </si>
  <si>
    <t>RESUMEN VERIFICACION DE REQUISITOS PARA DIRECTOR CORPORACION AUTONOMA REGIONAL
PERIODO 2016 * 2019</t>
  </si>
  <si>
    <t>RESUMEN VERIFICACION DE REQUISITOS PARA DIRECTOR - PERIODO 2016 * 2019</t>
  </si>
  <si>
    <t>COMISIÓN EVALUADORA HOJAS DE VIDA ELECCIÓN DEL DIRECTOR PERIÓDO 2016 - 2019</t>
  </si>
  <si>
    <t>PROCESO DE ELECCIÓN DIRECTOR  - PERÍODO 2016 - 2019</t>
  </si>
  <si>
    <t>LUIS EDUARDO RAMIREZ PARRA</t>
  </si>
  <si>
    <t>EFRAIN RODRIGUEZ LIEVANO</t>
  </si>
  <si>
    <t>MARIA ERNESTINA GARRETA CHINDOY</t>
  </si>
  <si>
    <t>MYRIAM ESMERALDA ARISTIZABAL LOPEZ</t>
  </si>
  <si>
    <t>BRAULIO LEONEL CEBALLOS RUIZ</t>
  </si>
  <si>
    <t>NIDIA FRANCISCA TERAN VIVAS</t>
  </si>
  <si>
    <t>JOSE FERNANDO SANTANDER</t>
  </si>
  <si>
    <t>DANIEL ANGEL ARIAS OLAVE</t>
  </si>
  <si>
    <t>MANUEL HOYDEN GONZALEZ OSSA</t>
  </si>
  <si>
    <t>JORGE ALBERTO GUERRERO LIÑEIRO</t>
  </si>
  <si>
    <t>NORMA JANETH CALDERON</t>
  </si>
  <si>
    <t>DIEGO FERNANDO QUIROZ BRAVO</t>
  </si>
  <si>
    <t>EDWIN GUSTAVO DUSSAN MALAGON</t>
  </si>
  <si>
    <t>LUIS ALEXANDER MEJIA BUSTOS</t>
  </si>
  <si>
    <t>ALEXANDER MELO BURBANO</t>
  </si>
  <si>
    <t>HILARION GUERRERO RENDON</t>
  </si>
  <si>
    <t>JUAN DIEGO PEÑA PIRAZAN</t>
  </si>
  <si>
    <t>HERSON LOPEZ ACOSTA</t>
  </si>
  <si>
    <t>WILLIAM MAURICIO RENGIFO VELASCO</t>
  </si>
  <si>
    <t>ELIANA MAGALI MENA DIAZ</t>
  </si>
  <si>
    <t>HORACIO GUERRERO GARCIA</t>
  </si>
  <si>
    <t>RIGO ALONSO VELASQUEZ DOMUNGUEZ</t>
  </si>
  <si>
    <t>CARLOS ENRIQUE VALLEJO PAZ</t>
  </si>
  <si>
    <t>CARLOS ALBERTO LOPEZ OCAMPO</t>
  </si>
  <si>
    <t>ELIANA MILENA RIASCO ARBELAEZ</t>
  </si>
  <si>
    <t>NICOLAS ANDRES ANDRADE ESCOBAR</t>
  </si>
  <si>
    <t>JORGE HUMBERTO BURBANO ROJAS</t>
  </si>
  <si>
    <t>JAIME SILVIO LOPEZ FAJARDO</t>
  </si>
  <si>
    <t>JORGE ANDRES CUARAN ORTEGA</t>
  </si>
  <si>
    <t>CLAUDIA ELIZABETH GUEVARA LEYTON</t>
  </si>
  <si>
    <t>MAURICIO VALENCIA SEPULVEDA</t>
  </si>
  <si>
    <t>RIGO NOREÑA FAJARDO</t>
  </si>
  <si>
    <t>VICENTE FRANCISCO CALDERON ORTIZ</t>
  </si>
  <si>
    <t>1036181-T/COLEGIO COLOMBIANO DEL ADMINISTRADOR PÚBLICO/2011</t>
  </si>
  <si>
    <t>ESPECIALISTA EN GESTION DEL DESARROLLO REGIONAL/UNIVERSIDAD SURCOLOMBIANA/1999</t>
  </si>
  <si>
    <t>ADMINISTRACION PUBLICA DE LA ESAP/1987</t>
  </si>
  <si>
    <t>DIOCESIS DE MOCOA SIBUNDOY</t>
  </si>
  <si>
    <t>COORDINADOR DEL PROGRAMA DE RECUPERACIÓN NUTRICIONAL CON ENFOQUE COMUNITARIO.</t>
  </si>
  <si>
    <t>GENERAL</t>
  </si>
  <si>
    <t>EMPRESA SOCIAL DEL ESTADO HOSPITAL ORITO</t>
  </si>
  <si>
    <t>ASESORIA DE CONTROL INTERNO E INTERVENTORIA ADMINISTRATIVA Y FINANCIERA DE CONTRATACIÓN.</t>
  </si>
  <si>
    <t>POLÍTICAS PÚBLICAS PARA EL DESARROLLO SOSTENIBLE E INTERVENTORIA ADMINISTRATIVA Y FINANCIERA DE CONTRATACIÓN</t>
  </si>
  <si>
    <t>CORPORACIÓN OPCION LEGAL</t>
  </si>
  <si>
    <t>BRINDAR ASISTENCIA TÉCNICA PARA EL FORTALECIMIENTO DE LA GESTIÓN INTERSECTORIAL DE VIGILANCIA Y CONTROL DE LA CONTRALORÍA GENERAL DE LA REPÚBLICA Y DE LA PROCURADURÍA REGIONAL.</t>
  </si>
  <si>
    <t>ESCUELA SUPERIOR DE ADMINISTRACIÓN PÚBLICA</t>
  </si>
  <si>
    <t>DOCENTE CATEDRATICO DE PREGRADO EN ADMINISTRACIÓN PÚBLICA TERRITORIAL</t>
  </si>
  <si>
    <t>DOCENTE</t>
  </si>
  <si>
    <t>INSTITUTO COLOMBIANO DE BIENESTAR FAMILIAR</t>
  </si>
  <si>
    <t>DIRECTOR REGIONAL CODIGO 0042 GRADO 18</t>
  </si>
  <si>
    <t>CONTRALORIA GENERAL DE LA REPUBLICA</t>
  </si>
  <si>
    <t>GERENTE DEPARTAMENTAL</t>
  </si>
  <si>
    <t>COPRORACIÓN PARA EL DESARROLLO SOSTENIBLE DEL SUR DE LA AMAZONIA</t>
  </si>
  <si>
    <t>SUBDIRECTOR ADMINISTRATIVO Y FINANCIERO</t>
  </si>
  <si>
    <t>ALCALDIA MAYOR DE BOGOTÁ</t>
  </si>
  <si>
    <t>JEFE DE LA OFICINA DE PLANEACIÓN</t>
  </si>
  <si>
    <t>CORPORACIÓN PARA EL DESARROLLO DEL SUR DE LA AMAZONIA</t>
  </si>
  <si>
    <t>SECRETARIO GENERAL</t>
  </si>
  <si>
    <t>INGENIERO AGRONOMO/UNIVERSIDAD DE CALDAS/1989</t>
  </si>
  <si>
    <t>11-614/MINISTERIO DE AFRICULTURA/1990</t>
  </si>
  <si>
    <t>ESPECIALISTA EN GESTIÓN DEL DESARROLLO REGIONAL/UNIVERSIDAD SURCOLOMBIANA/1999</t>
  </si>
  <si>
    <t>ASOCIACIÓN DE PROFESIONALES DEL CLÚSTER DE CACAO</t>
  </si>
  <si>
    <t>COORDINACIÓN TÉCNICA PROYECTO APOYO TÉCNICO, FORTALECIMIENTO DE CULTIVOS E IMPLEMENTACIÓN DE CENTRALES DE BENEFICIO PARA LOGRAR UN CACAO FINO DE AROMA MOCOA, PUTUMAYO AMAZONIA.</t>
  </si>
  <si>
    <t>TÉCNICO DEL CONVENIO DENOMINADO REALIZACIÓN DE ASISTENCIA TÉCNICA PARA EL MANTENIMIENTO Y BENEFICIO EN CULTIVOS DE CACAO ESTABLECIDOS Y POR ESTABLECER EN EN MUNICIPIO DE MOCOA.</t>
  </si>
  <si>
    <t>PRESERVAR COLOMBIA</t>
  </si>
  <si>
    <t>COORDINACIÓN CONVENIO DE ASOCIACIÓN APOYO TÉCNICO EN EL ANÁLISIS SOCIO ECONÓMICO, FINANCIERO, AMBIENTAL, ORGANIZACIONAL Y TECNOLÓGICO PARA LA IMPLEMENTACIÓN DEL SISTEMA DE INFORMACIÓN CAFETERA CICA Y FORTALECIMIENTO DE LA CAFICULTURA EN EL MUNICIPIO DE MOCOA EN EL DEPARTAMENTO DEL PUTUMAYO.</t>
  </si>
  <si>
    <t>MUNICIPIO DE MOCOA</t>
  </si>
  <si>
    <t xml:space="preserve">SECRETARIO DE AGRICULTURA </t>
  </si>
  <si>
    <t>ASISTENCIA TÉCNICA DIRECTA RURAL EN EL SECTOR AGRICOLA DEL MUNICIPIO DE MOCOA.</t>
  </si>
  <si>
    <t>PROFESIONALDE APOYO EN LA SECRETARIA DE PLANEACIÓN EN ASISTENCIA TÉCNICA DIRECTA RURAL EN EL SECTOR AGRICOLA DEL MUNICIPIO DE MOCOA</t>
  </si>
  <si>
    <t>CORPORACIÓN PARA EL DESARROLLO SOSTENIBLE DEL SUR DE LA AMAZONIA</t>
  </si>
  <si>
    <t>CONSULTORÍA PARA LA IMPLEMENTACIÓN DE TÉCNICAS AGROSILVOPASTORILES EN EL AREA DE AMORTIGUACIÓN DE LA SERRANÍA DE LOS CHURUMBELOS.</t>
  </si>
  <si>
    <t>AMBIENTAL</t>
  </si>
  <si>
    <t>PRESTACIÓN SERVICIOS PROFESIONALES EN LA DIRECCIÓN, COORDINACIÓN, EVALUACIÓN Y CONTROL DE LA EJECUCIÓN DEL PLAN OPERATIVO 1997, DENTRO DEL AREA OPERATIVA A SU CARGO; ESTANDO VINCULADO POR EL PROYECTO LEVANTAMIENTO Y CARACTERIZACIÓN DE ECOSISTEMAS ESTRATÉGICOS.</t>
  </si>
  <si>
    <t>PREPARAR LO RELACIONADO CON EL COMPONENTE AMBIENTAL PARA LAS MESAS DE PLANIFICACIÓN  QUE SE ADELANTAN EN LOS MUNICIPIOS DE MOCOA, VILLAGARZÓN Y PUERTO GUZMAN PARA LA FORMULACIÓN DEL PLAN DE DESARROLLO MUNICIPAL.</t>
  </si>
  <si>
    <t>IDENTIFICAR, CARACTERIZAR Y PROPONER FORMASD E VALIDACIÓN DE LOS PRINCIPALES SISTEMAS PRODUCTIVOS EN LOS MUNICIPIOS DE MOCOA, VILLAGARZÓN Y PUERTO GUZMAN.</t>
  </si>
  <si>
    <t xml:space="preserve">PRESTAR SERVICIOS EN LA DIRECCIÓN, COORDINACIÓN Y SUPERVISIÓN DEL TRABAJO DE EQUIPO DE LA UNIDAD OPERATIVA PIEDEMONTE AMAZONICO. </t>
  </si>
  <si>
    <t>SI</t>
  </si>
  <si>
    <t>NO</t>
  </si>
  <si>
    <t>COORDINACIÓN TRABAJO TECNICO Y ADMINISTRATIVA EN LA UNIDAD OPERATIVA PIEDEMONTE AMAZÓNICO CONSTITUIDA POR LOS MUNICIPIOS DE MOCOA, VILLAGARZÓN Y PUERTO GUZMÁN.</t>
  </si>
  <si>
    <t>ASESORIA DEL COMPONENTE DE SISTEMAS PRODUCTIVOS.</t>
  </si>
  <si>
    <t>DOCUMENTAR Y EVALUAR EXPERIENCIAS EXITOSAS SOBRE MODELOS PRODUCTIVOS SOSTENIBLES EN EL SUR DE LA AMAZONIA COLOMBIANA</t>
  </si>
  <si>
    <t>ELABORACIÓN PROYECTO QUE CONTENGA GUIA METODOLÓGICA PARA LA SISTEMATIZACIÓN DE EXPERIENCIAS EXITOSAS Y NO EXITOSAS SOBRE MODELOS PRODUCTIVOS AMAZONICOS EN LOS DEPARTAMENTOS DE AMAZONAS, CAQUETA Y PUTUMAYO.</t>
  </si>
  <si>
    <t>MINISTERIO DE AGRICULTURA</t>
  </si>
  <si>
    <t>CAPACITACIÓN MANEJO DE SISTEMAS DE PRODUCCIÓN SOSTENIBLE A LOS PEQUEÑOS PRODUCTORES DE LA INSPECCIÓN DE LA TEBAIDA MUNICIPIO DE MOCOA.</t>
  </si>
  <si>
    <t>CAPACITACIÓN EN AGRICULTURA ALTERNATIVA PARA BENEFICIO DE LA PRODUCCIÓN, AGROINDUSTRIALIZACIÓN Y COMERCIALIZACIÓN DEL CULTIVO DE PLATANO.</t>
  </si>
  <si>
    <t>SE TRASLAPA</t>
  </si>
  <si>
    <t>CAPACITACIÓN EN LA OBTENCIÓN DE NUEVOS PRODUCTOS DERIVADOS DE LA CAÑA Y DE MANEJO ADECUADO DE LA AGROINDUSTRIA PANELERA.</t>
  </si>
  <si>
    <t>CAPACITACIÓN EN APROVECHAMIENTO DE RECURSO BOSQUE SISTEMAS SILVOPASTORILES AGROFORESTALES A LOS ASERRADORES DE LA SERRANÍA DEL CHURUBMELO.</t>
  </si>
  <si>
    <t>DEPARTAMENTO DEL PUTUMAYO</t>
  </si>
  <si>
    <t>PROFESIONAL UNIVERSITARIO DE LA SECRETARIA DE AGRICULTURA Y EN COMSIÓN COMO SECRETARIO DE FOMENTO Y DESARROLLO AGROPECUARIO.</t>
  </si>
  <si>
    <t>DIRECTOR UNIDAD REGIONAL DE PLANIFICACIÓN AGROPECUARIA URPA</t>
  </si>
  <si>
    <t>ABOGADA/UNIVERSIDAD INCCA DE COLOMBIA/2003</t>
  </si>
  <si>
    <t>129893/CONSEJO SUPERIOR DE LA JUDICATURA/2004</t>
  </si>
  <si>
    <t>MAGISTER EN GESTIÓN AMBIENTAL/UNIVERSIDAD JAVERIANA/2007</t>
  </si>
  <si>
    <t>PERSONERIA DE BOGOTA D.C.</t>
  </si>
  <si>
    <t>Profesional Especializada código 222 grados 02 y 05</t>
  </si>
  <si>
    <t>SECRETARIA DISTRITAL DE CULTURA RECREACION Y DEPORTE ALCALDIA MAYOR DE BOGOTA</t>
  </si>
  <si>
    <t>PRESTACIÓN SERVICIOS DE ORIENTACIÓN Y ACOMPAÑAMIENTO A LA SUBDIRECCIÓN DE PRACTICAS CULTURALES</t>
  </si>
  <si>
    <t>CONTRATO 082 PARA APOYAR LA IMPLEMENTACIÓN DE METODOLOGIAS DE RECOLECCIÓN Y ANALISIS INFORMACIÓN SECTORIAL.</t>
  </si>
  <si>
    <t>MINISTERIO DEL INTERIOR Y DE JUSTICIA</t>
  </si>
  <si>
    <t xml:space="preserve">ORGANIZACIÓN DE LOS PUEBLOS INDÍGENAS DE LA AMAZONIA COLOMBIANA </t>
  </si>
  <si>
    <t>COORDINACIÓN AREA DE HIDROCARBUROS</t>
  </si>
  <si>
    <t>CONTRATO NUMERO 48 PARA CAPACITAR, ASESORAR Y FORTALECER A CIUDADANOS Y ORGANIZACIONES SOCIALES EN MATERIA DE ESPACIO PÚBLICO Y OBRAS PÚBLICAS.</t>
  </si>
  <si>
    <t>VEEDURÍA DISTRITAL BOGOTÁ</t>
  </si>
  <si>
    <t>GOBERNADORA CABILDO INDÍGENA RESGUARDO CONDAGUA</t>
  </si>
  <si>
    <t>INGENIERO FORESTAL/UNIVERSIDAD DEL TOLIMA/1990</t>
  </si>
  <si>
    <t>11910/MINISTERIO DE AGRICULTURA/1990</t>
  </si>
  <si>
    <t>PRESENTA TITULO DE MASTER EN EDUCACIÓN AMBIENTAL, OTORGADO POR EL INSTITUTO DE INVESTIGACIONES ECOLÓGICAS DE MALAGA ESPAÑA, PERO NO ACREDITA HOMOLOGACIÓN ANTE EL MINISTERIO DE EDUCACIÓN NACIONAL.</t>
  </si>
  <si>
    <t>USAID</t>
  </si>
  <si>
    <t>CONTRATO DE PRESTACIÓN DE SERVICIOS NÚMERO C&amp;G-G-30 PARA ENTREGAR LOS INSUMOS PARA LA ELABORACIÓN DE UNA PROPUESTA TÉCNICA, FINANCIERA Y ADMINSITRATIVA PARA LA ETAPA DE CARACTERIZACIÓN AMBIENTAL Y SOCIO ECONÓMICA, ZONIFICACIÓN Y PLAN DE MANEJO DEL DISTRITO DE CONSERVACIÓN DE AGUAS Y SUELOS DEL CAQUETÁ.</t>
  </si>
  <si>
    <t>CORPORACIÓN PARA EL DESARROLLO SOSTENIBLE Y MITIGACIÓN DEL CAMBIO CLIMÁTICO - MISIÓN VERDE AMAZONIA</t>
  </si>
  <si>
    <t>CONTRATO 041-13 PARA PRESTAR SERVICIOS PROFESIONALES DE INGENIERA FORESTAL PARA AVANZAR Y CONCRETAR UNA PROPUESTA DE MONITOREO FORESTAL PARA EL CAQUETÁ Y DEFINIR MECANISMOS DE GOBERNANZA AMBIENTAL QUE PERMITAN TOMAR ACCIONES EN EL CORTO Y LARGO PLAZO PARA EVITAR LA DEFORESTACIÓN.</t>
  </si>
  <si>
    <t>CONSTRUCCIÓN, CONSULTORIA Y SERVICIOS DE OBRAS CIVILES, AMBIENTALES Y PETROLERAS LTDA</t>
  </si>
  <si>
    <t>PROFESIONAL EN EL EQUIPO DE TRABAJO PARA EL DESARROLLO DEL PROYECTO: COORDINACIÓN DE LA REVEGETALIZACIÓN Y ADECUACIÓN DE LA ZONA DE COMPENSACIÓN FORESTAL PARA EL BLOQUE OMBU, EN LOS MUNICIPIOS DE SAN VICENTE DEL CAGUAN CAQUETÁ Y LA MACARENA META.</t>
  </si>
  <si>
    <t>PROFESIONAL EN EL EQUIPO DE TRABAJO PARA EL DESARROLLO DEL PROYECTO: ELABORACIÓN DE LAS MEDIDAS DE MANEJO AMBIENTAL Y SUSTRACCIÓN DE RESERVA FORESTAL PARA EL BLOQUE TACACHO EN LOS MUNICIPIOS DE SOLANO Y SOLITA CAQUETA Y PUERTO GUZMÁN Y PUERTO LEGUZAMO PUTUMAYO.</t>
  </si>
  <si>
    <t>PROFESIONAL EN EL EQUIPO DE TRABAJO PARA EL DESARROLLO DEL PROYECTO: PLANES DE MANEJO AMBIENTAL PARA LOS POZOS EXPLORATORIOS OMBU, SUR DURILLO EN EL MUNICIPIO DE SAN VICENTE DEL CAGUAN CAQUETÁ</t>
  </si>
  <si>
    <t>PROFESIONAL EN EL EQUIPO DE TRABAJO PARA EL DESARROLLO DEL PROYECTO: PLAN DE MANEJO AMBIENTAL (PMA) PROGRAMA SISMICO 2D-BLOQUE MARANTA 2012 Y TRAMITES AMBIENTALES EN MOCOA, VILLAGARZÓN Y PUERTO GUZMAN PUTUMAYO</t>
  </si>
  <si>
    <t>INTERVENTORA AMBIENTAL DE LAS ACTIVIDADES ADELANTADAS POR EMERALD ENERGY PLC SUCURSAL COLOMBIA EN EL BLOQUE DE EXPLORACIÓN MARANTA EN PUERTO UMBRIA VILLAGARZÓN</t>
  </si>
  <si>
    <t>ELABORACIÓN PLANES MANEJO AMBIENTAL BLOQUE OMBU SURDURANILLO EN SAN VICENTE DEL CAGUAN.</t>
  </si>
  <si>
    <t xml:space="preserve">ESTUDIOS TECNICOS S.A. </t>
  </si>
  <si>
    <t>INGENIERA FORESTAL NIVEL 9 PARA EL PROYECTO DE CONSULTORIA PARA ESTUDIOS AMBIENTALES DE ECOPETROL S.A.</t>
  </si>
  <si>
    <t>CONSORCIO ELECTRICO DEL SUR</t>
  </si>
  <si>
    <t xml:space="preserve">COORDINADORA AMBIENTAL Y FORESTAL DEL PROYECTO DE CONSTRUCCIÓN DE LA LINEA INTERCONEXIÓN ELECTRICA A 34,5 KV SAN ANTONIO DE GETUCHA - TRES ESQUINAS - SOLANO </t>
  </si>
  <si>
    <t>UNAD</t>
  </si>
  <si>
    <t>TUTORA ESCUELA DE CIENCIAS AGRICOLAS, PECUARIAS Y DEL MEDIO AMBIENTE.</t>
  </si>
  <si>
    <t>CORPORACIÓN PARA EL DESARROLLO SOSTENIBLE DEL SUR DE LA AMAZONIA.</t>
  </si>
  <si>
    <t>APOYO TEMAS RELACIONADOS CON LICENCIAS DE APROVECHAMIENTO FORESTAL CON FUNDAMENTO EN LAS NORMAS VIGENTES Y EN EL MANUAL DE PROCEDIMIENTOS TECNICOS EN LA DTC.</t>
  </si>
  <si>
    <t>PROFESIONAL FORESTAL EN LA DTC EN EL CAGUAN EN EL TRAMITE, EVALUACIÓN, CONTROL, SEGUIMIENTO Y MONITOREO DE PERMISOS Y AUTORIZACIONES PARA EL USO, APROVECHAMIENTO, MANEJO Y MOVILIZACIÓN DE RECURSOS FORESTALES Y PRODUCTOS DEL BOSQUE.</t>
  </si>
  <si>
    <t>SERVICIOS PROFESIONALES EN LA DTC PARA EVALUAR, CONCEPTUAR Y ASESORAR LAS DIFERENTES ACTIVIDADES DEL SECTOR FORESTAL</t>
  </si>
  <si>
    <t>AVANZAR EN LA FORMULACIÓN DEL PLAN DE ORDENACIÓN FORESTAL DE LA UNIDAD DE ORDENACIÓN FORESTAL DEL CAGUAN - YARI, SEGÚN LINDEROS SUMINISTRADOR POR LA CORPORACIÓN.</t>
  </si>
  <si>
    <t>APLICACIÓN PROCEDIMIENTOS TECNICOS Y LINEAMIENTOS ADMINISTRACIÓN RECURSO FORESTAL</t>
  </si>
  <si>
    <t>ELECTRIFICADORA DEL CAQUETA</t>
  </si>
  <si>
    <t>CONTRATO CON CORPORACIÓN DE PROFESIONALES PARA EL DESARROLLO PRODESA</t>
  </si>
  <si>
    <t>FIGURA COMO REPRESENTANTE LEGAL PERO NO ESPECIFICA SI EJECUTO DIRECTAMENTE LAS ACTIVIDADES COMO PROFESIONAL</t>
  </si>
  <si>
    <t>COORDINACIÓN CONVENIO CORPOAMAZONIA - UNIVERSIDAD DISTRITAL FRANCISCO JOSE DE CALDAS</t>
  </si>
  <si>
    <t>INGENIERA FORESTAL - JEFE ZONA PLANES DE ORDENACIÓN FORESTAL</t>
  </si>
  <si>
    <t>NO TIENE FECHAS</t>
  </si>
  <si>
    <t>CORTOLIMA</t>
  </si>
  <si>
    <t>CONTRATO OBJETO TRASAR ESTRATEGIAS Y EJECUTAR ACCIONES PARA LOGRAR LA SENSIBILIZACIÓN Y ACERCAMIENTO SOCIAL DENTRO DEL ESTUDIO SOCIO ECONÓMICO PARA LA CARACTERIZACIÓN AMBIENTAL DEL MUNICIPIO DEL CARMEN DE APICALA</t>
  </si>
  <si>
    <t>DEPARTAMENTO DE ARAUCA</t>
  </si>
  <si>
    <t>ASESORA PLAN AMBIENTAL DEPARTAMENTAL</t>
  </si>
  <si>
    <t>PROFESIONAL UNIVERSITARIA SECRETARÍA MEDIO AMBIENTE</t>
  </si>
  <si>
    <t>PROFESIONAL UNIVERSITARIO UAFA</t>
  </si>
  <si>
    <t>TECNICO AGROPECUARIO DE LA COORDINACIÓN DE RECURSOS NATURALES</t>
  </si>
  <si>
    <t>ZOOTECNISTA/ UNIVERSIDAD DE NARIÑO/1987</t>
  </si>
  <si>
    <t>6127/ CONSEJO PROFESIONAL DE MEDICIANA VETERINARIA DE ZOOTECNIA DE COLOMBIA/2000</t>
  </si>
  <si>
    <t>UNIVERSIDAD MARIANA / ESPECIALISTA EN ALTA GERENCIA / 2008/. MAGISTER ADMINISTRACION DE EMPRESAS CON ESPECIALIDAD EN GESTION INTEGRADA DE LA CALIDAD, SEGURIDAD Y MEDIO AMBIENTE - UNIVERSIDAD DE VILLA DEL MAR - HOLOGACION RESOLUCION 6367 DEL 12-06-2012</t>
  </si>
  <si>
    <t>GEAM PETROL SAS</t>
  </si>
  <si>
    <t>ASESOR TECNICO EN PROYECTOS AMBIENTALES, AGROPECUARIOS, PRODUCTIVOS, CALIDAD, AUDITORIA DE EMPRESAS Y DEL SECTOR PETROLERO.</t>
  </si>
  <si>
    <t>SUBDIRECTOR GENERAL DEL AREA DE ADMINISTRACIÓN AMBIENTAL</t>
  </si>
  <si>
    <t>ENCARGO FUNCIONES DIRECTOR TERRITORIAL</t>
  </si>
  <si>
    <t>DIRECTOR TERRITORIAL AMAZONAS EN ENCARGO</t>
  </si>
  <si>
    <t>DIRECTOR TERRITORIAL PUTUMAYO</t>
  </si>
  <si>
    <t>SUBDIRECTOR DE MANEJO AMBIENTAL ENCARGADO</t>
  </si>
  <si>
    <t>ASESOR DE LA CORPORACIÓN</t>
  </si>
  <si>
    <t>SUBDIRECTOR DE PLANIFICACIÓN DE LA CORPORACIÓN</t>
  </si>
  <si>
    <t>PROFESIONAL ESPECIALIZADO</t>
  </si>
  <si>
    <t>JEFE DE LA DIVISIÓN TÉCNICA DE LA CORPORACIÓN</t>
  </si>
  <si>
    <t>SERVICIOS PROFESIONALES COMO ZOOTECNISTA</t>
  </si>
  <si>
    <t>WWF</t>
  </si>
  <si>
    <t>GENERAR INSUMOS TECNICOS QUE APOYEN LA CONSOLIDACIÓN, FORMALIZACIÓN Y GESTIÓN DE DOS NODOS REGIONALES DE CAMBIO CLIMÁTICO.</t>
  </si>
  <si>
    <t>SERVIAGRO</t>
  </si>
  <si>
    <t>DIRECTOR PROYECTO</t>
  </si>
  <si>
    <t>FONDO GANADERO DEL PUTUMAYO</t>
  </si>
  <si>
    <t>SERVICIOS GERENTE ENCARGADO</t>
  </si>
  <si>
    <t>SERVICIOS JEFE DEPARTAMENTO TÉCNICO</t>
  </si>
  <si>
    <t>SENA</t>
  </si>
  <si>
    <t>INSTRUCTOR</t>
  </si>
  <si>
    <t>INGENIERA SANITARIA Y AMBIENTAL/UNIVERSIDAD MARIANA/2004</t>
  </si>
  <si>
    <t>69055251/COPNIA/2004</t>
  </si>
  <si>
    <t>ESPECIALISTA EN GESTIÓN AMBIENTAL LOCAL/UNIVERSIDAD TECNOLÓGICA DE PEREIRA/ 2010</t>
  </si>
  <si>
    <t>GEAMPETROL</t>
  </si>
  <si>
    <t xml:space="preserve">GERENTE </t>
  </si>
  <si>
    <t>NO ANEXA FUNCIONES</t>
  </si>
  <si>
    <t>DAPHNIA LTDA</t>
  </si>
  <si>
    <t>ASESORIA PROFESIONAL EN MANEJO INTEGRAL DE RESIDUOS SOLIDOS EN LOS AEROPUERTOS DE BARRANQUILLA, TRINIDAD. ARAUCA. OCAÑA, BUENAVENTURA, FLORENCIA. LETICIA, PUERTO ASIS Y YOPAL</t>
  </si>
  <si>
    <t>ICBF</t>
  </si>
  <si>
    <t>SERVICIOS PROFESIONALES PARA FORMULAR PROGRAMA MANEJO DE RESIDUOS SOLIDOS</t>
  </si>
  <si>
    <t>ASESORA AMBIENTAL PARA LA CONSTRUCCIÓN Y OPERACIÓN PLANTA DE TRATAMIENTO DE RESIDUOS SOLIDOS</t>
  </si>
  <si>
    <t>PROFESIONAL DE PROYECTOS PARA EFECTUAR MONITOREOS AMBIENTALES.</t>
  </si>
  <si>
    <t>SERVINTEGRAL S.A ESP</t>
  </si>
  <si>
    <t>ASESORIA AMBIENTAL DE ACOMPAÑAMIENTO TECNICO EN CONSTRUCCIÓN Y OPERACIÓN DE PLANTA TRATAMIENTO PERFORACIÓN.</t>
  </si>
  <si>
    <t>NO ESPECIFICA FECHA DE INICIO</t>
  </si>
  <si>
    <t>SERVIAMPETROL LTDA</t>
  </si>
  <si>
    <t>COORDINACIÓN, SUPERVISIÓN Y CONTROL DE LAS ACTIVIDADES EFECTUADAS EN LA PLANTA DE TRATAMIENTO Y CAMPO. GESTIÓN EXTERNA - SUPERVISIÓN HSEQ EN CAMPO. COORDINAR ACCIONES DE SEGURIDAD Y SANEAMIENTO AMBIENTAL.</t>
  </si>
  <si>
    <t>SIAM SA</t>
  </si>
  <si>
    <t>PROYECTO MODELO HIDROGEOLÓGICO, FISICO, QUIMICO Y MICROBIOLÓGICO DE AGUAS - SUPERFICIALES Y SUBTERRANEAS DE LAS AREAS URBANAS Y DE EXPANSIÓN URBANA DE VARIOS MUNICIPIOS.</t>
  </si>
  <si>
    <t>CONSTRUCCIONES MIGUEL ORTEGA</t>
  </si>
  <si>
    <t>INTERVENTORIA TECNICA, ADMINISTRATIVA PARA PROYECTO DE REGALIAS PETROLERAS PARA CONSTRUCCIÓN UNIDADES SANITARIAS.</t>
  </si>
  <si>
    <t>SERVICIOS PROFESIONALES DE APOYO A LA SUBDIRECCIÓN DE MANEJO AMBIENTAL EN LA GESTIÓN INTEGRAL DE RESIDUOS SOLIDOS</t>
  </si>
  <si>
    <t>JORGE HERNAN DELGADO PAZ</t>
  </si>
  <si>
    <t>PLAN DE MANEJO AMBIENTAL OBRA PAVIMETACIÓN EN CONCRETO RIGIDO VIA SAN ALBANO - NUEVA ARANDA.</t>
  </si>
  <si>
    <t>MUNICIPIO DE ILES</t>
  </si>
  <si>
    <t>ASESORIA Y ASISTENCIA TECNICA PROFESIONAL PARA PUESTA EN FUNCIONAMIENTO PLANTA DE APROVECAHMIENTO DE RESIDUOS SOLIDOS ORGANICOS</t>
  </si>
  <si>
    <t>MUNICIPIO LA LLANADA</t>
  </si>
  <si>
    <t>ASESORIA TECNICA Y AMBIENTAL EN EL MANEJO INTEGRAL DE RESIDUOS SOLIDOS URBANOS Y SANEAMIENTO BASICO</t>
  </si>
  <si>
    <t>CORPONARIÑO</t>
  </si>
  <si>
    <t>CONTRATO 032 SERVICIOS PROFESIONALES PARA REALIZAR ACTIVIDADES QUE CONTRIBUYAN A LA IMPLEMENTACIÓN DE ALTERNATIVAS TECNICAS Y COMUNITARIAS PARA EL AMNEJO ADECUADO DE LOS RESIDUOS SOLIDOS.</t>
  </si>
  <si>
    <t>CONTRATO 021 PARA ASESORAR Y ACOMPAÑAR LA FORMULACIÓN DE LOS PGIRS</t>
  </si>
  <si>
    <t>CONTRATO 037 ASISTENCIA Y MONTAJE ALTERNATIVAS TECNICAS Y COMUNITARIAS PARA MANEJO DE RESIDUOS SOLIDOS ORGANICOS</t>
  </si>
  <si>
    <t>CONTRATO 204 ASISTENCIA Y MONTAJE ALTERNATIVAS TECNICAS Y COMUNITARIAS PARA MANEJO DE RESIDUOS SOLIDOS ORGANICOS</t>
  </si>
  <si>
    <t>CONTRATO 049 APOYO EQUIPO TECNICO SUBDIRECCIÓN DE CONOCIMIENTO Y EVALUACIÓN AMBIENTAL EN PROCESOS RELACIONADOS CON MENJO Y DISPOSICIÓN FINAL DE RESIDUOS SOLIDOS ORGANICOS</t>
  </si>
  <si>
    <t>CONTRATO 260 SERVICIOS PROFESIONALES PARA APOYO LINEA BASE PARA DEFINIR EL INDICE DE ESCASES EN LA CUENCA DEL RIO PASTO.</t>
  </si>
  <si>
    <t>MUNICIPIO DE SAN BERNARDO</t>
  </si>
  <si>
    <t>ASESORIA TECNICA Y AMBIENTAL EN TEMAS RELACIONADOS AL MANEJO INTEGRAL DE RESIDUOS SOLIDOS ORGANICOS Y SANEAMIENTO BASICO</t>
  </si>
  <si>
    <t>140452-T/JUNTA CENTRAL DE CONTADORES/2009</t>
  </si>
  <si>
    <t>ESPECIALISTA EN GESTIÓN PÚBLICA/UNIVERSIDAD UNAD/2015</t>
  </si>
  <si>
    <t>CONTADOR PÚBLICO/UNIVERIDAD REMINGTON/2008</t>
  </si>
  <si>
    <t>ASESORIAS CONTABLES</t>
  </si>
  <si>
    <t>CONTADOR PUBLICO</t>
  </si>
  <si>
    <t>SECRETARIA EDUCACIÓN DEPARTAMENTAL</t>
  </si>
  <si>
    <t xml:space="preserve">TECNICO ADMINISTRATIVO </t>
  </si>
  <si>
    <t>PROFESIONAL UNIVERSITARIO ENCARGADO AREA PRESUPUESTO</t>
  </si>
  <si>
    <t>INGENIERO AGRÓNOMO/UNIVERSIDAD NACIONAL DE COLOMBIA/1986</t>
  </si>
  <si>
    <t>10006/MINISTERIO DE AGRICULTURA/1988</t>
  </si>
  <si>
    <t>ESPECIALISTA EN ECOLOGIA, MEDIO AMBIENTE Y DESARROLLO/UNIVERSIDAD INCCA DE COLOMBIA/1999; ESPECIALISTA EN FRONTERAS Y RELACIONES INTERNACIONALES/ESAP/2013; ESPECIALISTA EN ESTUDIOS AMAZÓNICOS/UNIVERSIDAD NACIONAL DE COLOMBIA/2013</t>
  </si>
  <si>
    <t>SECRETARIA DE DESARROLLO AGROPECUARIO INTENDENCIA NACIONAL DEL PUTUMAYO</t>
  </si>
  <si>
    <t>PROFESIONAL UNIVERSITARIO COORDINANDO PROGRAMA DE MEJORAMIENTO DEL CULTIVO Y DE LA INDUSTRIA PANELERA Y DE PLATANO.</t>
  </si>
  <si>
    <t>CAP</t>
  </si>
  <si>
    <t>PROFESIONAL UNIDAD TECNICA EN LA COORDINACIÓN DE PROGRAMAS DE CUENCAS HIDROGRAFICAS.</t>
  </si>
  <si>
    <t>COORDINACIÓN PROGRAMA CUENCAS HIDROGRAFICAS</t>
  </si>
  <si>
    <t>FUNDACION RAICES</t>
  </si>
  <si>
    <t>GESTOR DE PROYECTOS TALES COMO: SUSTITUCIÓN DE CULTIVOS ILICITOS; PAVIMENTACIÓN VIAS URBANAS; PLAN LOCAL DE ATENCIÓN Y PREVENCIÓN D EDESASTRES Y CONAULTORIA PLAN REGIONAL DE DESASTRES; INTERVENTOR PROYECTOS DE DIAGNOSTICO Y MANEJO DE RESIDUOS SOLIDOS.</t>
  </si>
  <si>
    <t>HYLEA LTDA</t>
  </si>
  <si>
    <t>CONSULTOR Y GERENTE</t>
  </si>
  <si>
    <t>INSTITUTO TECNOLÓGICO DEL PUTUMAYO</t>
  </si>
  <si>
    <t>DOCENTE HORA CATEDRA</t>
  </si>
  <si>
    <t>INGENIERO DE MINAS/FUNDACION UNIVERSITARIA DEL AREA ANDINA/2003</t>
  </si>
  <si>
    <t>25218106599CND/COPNIA/2004</t>
  </si>
  <si>
    <t>ESPECIALISTA EN GERENCIA AMBIENTAL/UNIVERSIDAD LIBRE/2006</t>
  </si>
  <si>
    <t>CGR</t>
  </si>
  <si>
    <t>VIAS DE LAS AMERICAS SAS</t>
  </si>
  <si>
    <t>COORDINADOR AMBIENTAL</t>
  </si>
  <si>
    <t>GOBERNACION DEL PUTUMAYO</t>
  </si>
  <si>
    <t>COORDINADOR DISTRITO MINERO DEL PUTUMAYO</t>
  </si>
  <si>
    <t>LAS FUNCIONES DETALLADAS EN LAS CERTIFICACIONES NO CORRESPONDEN A LAS ESPECIFICAS QUE EN MATERIA AMBIENTAL EXIGE LA CIRCULAR 1000-2-115203 DEL 27 DE NOVIEMBRE DE 2006 DEL MAVT HOY MADS.</t>
  </si>
  <si>
    <t>NO CUMPLE CON EL AÑO DE EXPERIENCIA ESPECIFICA EN ACTIVIDADES RELACIONADA CON EL MEDIO AMBIENTE, PUES LAS FUNCIONES DETALLADAS EN LAS CERTIFICACIONES NO CORRESPONDEN A LAS ESPECIFICAS QUE EN MATERIA AMBIENTAL EXIGE LA CIRCULAR 1000-2-115203 DEL 27 DE NOVIEMBRE DE 2006 DEL MAVT HOY MADS.</t>
  </si>
  <si>
    <t>CONCOL</t>
  </si>
  <si>
    <t>RESIDENTE AMBIENTAL</t>
  </si>
  <si>
    <t>UNION TEMPORAL VIAS DEL SUR</t>
  </si>
  <si>
    <t>SUPERVISOR AMBIENTAL</t>
  </si>
  <si>
    <t>LA VIALIDAD LIMITADA</t>
  </si>
  <si>
    <t>INTEGRAL</t>
  </si>
  <si>
    <t>INSPECTOR AMBIENTAL</t>
  </si>
  <si>
    <t>MEDICO VETERINARIO/UNIVERSIDAD ANTONIO NARIÑO/2007</t>
  </si>
  <si>
    <t>13202/CONSEJO PROFESIONAL DE MEDICINA VETERINARIA Y DE ZOOTECNIA DE COLOMBIA/2007</t>
  </si>
  <si>
    <t>ESPECIALISTA EN GESTIÓN AMBIENTAL/FUNDACIÓN UNIVERSITARIA DEL AREA ANDINA/2014</t>
  </si>
  <si>
    <t>MINISTERIO DEL INTERRIOR</t>
  </si>
  <si>
    <t>SUPERVISOR CONVENIOS PNUD</t>
  </si>
  <si>
    <t>CONSERVARTE</t>
  </si>
  <si>
    <t>IMPLEMENTACIÓN DE PROGRAMAS SOCIALES Y AMBIENTALES DE LA ORGANIZACIÓN Y ASESORIA ESPECIALIZADA EN CONSERVACIÓN DE FAUNA SILVESTRE.</t>
  </si>
  <si>
    <t>SERVICIOS PROFESIONALES EN EL PROYECTO CONSERVACIÓN DE ANIMALES Y AMBIENTES SILVESTRES DE LA AMAZONIA</t>
  </si>
  <si>
    <t>SERVICIOS PROFESIONALES EN EL DESARROLLO DE ACTIVIDADES DE MANEJO Y DISPOSICIÓN DE FAUNA SILVESTRE DECOMISADA.</t>
  </si>
  <si>
    <t>SERVICIOS PROFESIONALES DE CARACTERIZACIÓN BIOTICA EN PLAN DE MANEJO AMBIENTAL.</t>
  </si>
  <si>
    <t>BIOMAD CONSULTORIA</t>
  </si>
  <si>
    <t>APOYO TECNICO PARA LA CARACTERIZACIÓN DEL COMPONENTE FAUNA SILVESTRE DEL PLAN DE ACCIÓN Y CUMPLIMIENTO AMBIENTAL.</t>
  </si>
  <si>
    <t>SERVICIOS DE APOYO A LA GESTIÓN EN LA REALIZACIÓN DE ACTIVIDADES DE LA ESTRATEGIA NACIONAL PARA LA PREVENCIÓN Y CONTROL DEL TRAFICO ILEGAL DE FAUNA SILVESTRE.</t>
  </si>
  <si>
    <t>VETERINARIA GUARNIZOO</t>
  </si>
  <si>
    <t>SERVICIOS PROFESIONALES</t>
  </si>
  <si>
    <t>ELBAORACIÓN PROPUESTA DE ACOMPAÑAMIENTO TECNICO AMBIENTAL A LAS FAMILIAS GUARDABOSQUES</t>
  </si>
  <si>
    <t>LICENCIADA EN CIENCIAS SOCIALES/UNIVERSIDAED DE LA AMAZONIA/1996</t>
  </si>
  <si>
    <t>NO APLICA</t>
  </si>
  <si>
    <t>MAESTRRIA EN EDUCACIÓN UNIVERSITÉ DU QUEBEC MONTREAL/2001 CONVALIDADA POR EL ICFES MEDIANTE RESOLUCIÓN DEL 21 DE AGOSTO DE 2003</t>
  </si>
  <si>
    <t>INSTITUTO TECNOLÓGICO DEL PUTUMAYO ITP</t>
  </si>
  <si>
    <t>FORMULACIÓN DE PROYECTOS</t>
  </si>
  <si>
    <t>PETRONOVA</t>
  </si>
  <si>
    <t>ESPECIALISTA SOCIAL CAMPO</t>
  </si>
  <si>
    <t>EMPULEC</t>
  </si>
  <si>
    <t>FORMULACIÓN DEL PLAN MUNICIPAL DE EDUCACIÓN AMBIENTAL</t>
  </si>
  <si>
    <t>FUNDACION DEL ALTO MAGDALENA</t>
  </si>
  <si>
    <t xml:space="preserve">ELBORACIÓN DE VIDEO </t>
  </si>
  <si>
    <t>CORPOBOYACA</t>
  </si>
  <si>
    <t>ASESORIA Y ACOMPAÑAMIENTO DEL CURRICULUM EN DIMENSIÓN AMBIENTAL, INCORPORANDO LA PROBLEMÁTICA AMBIENTAL DEL CONTEXTO LOCAL Y REGIONAL.</t>
  </si>
  <si>
    <t>INSTITUTO SINCHI</t>
  </si>
  <si>
    <t>GENERACIÓN DEL DOCUMENTO CONSTRUYENDO AGENDA 21 PARA EL DEPARTAMENTO DEL CAQUETÁ</t>
  </si>
  <si>
    <t>CERTIFICACIÓN NO ESPECIFICA FECHA DE INICIO</t>
  </si>
  <si>
    <t>FORMULACIÓN PLAN REGIONAL DE EDUCACIÓN AMBIENTAL</t>
  </si>
  <si>
    <t>APOYO PLAN REGIONAL DE EDUCACIÓN AMBIENTAL</t>
  </si>
  <si>
    <t>ASESORAR FORMULACIÓN LINEMIENTOS, DISPOSICIONES Y ESTRATEGIAS ENCAMINADAS A LA PALICACIÓN DE LA POLITICA DE EDUCACIÓN AMBIENTAL</t>
  </si>
  <si>
    <t>ADMINISTRADOR FINANCIERO/UNIVERSIDAD DEL TOLIMA/2001</t>
  </si>
  <si>
    <t>NO ACREDITA TARJETA PROFESIONAL EXPEDIDA POR EL COPNIA LEY 842 DE 2003</t>
  </si>
  <si>
    <t>NO CUMPLE PUES NO ACREDITA TARJETA PROFESIONAL EXPEDIDA POR EL COPNIA SEGÚN LEY 842 DE 2003 QUE ASIGNO A ESS CONSEJO LA INSCRIPCIÓN DE ESTOS PROFESIONALES.</t>
  </si>
  <si>
    <t>INGENIERO AMBIENTAL Y SANITARIO/ UNIVERSIDAD LA SALLE/2000</t>
  </si>
  <si>
    <t>2526083384CND/COPNIA/2000</t>
  </si>
  <si>
    <t>ESPECIALISTA EN EDUCACIÓN Y GESTIÓN AMBIENTAL/UNIVERSIDAD DE LA AMAZONIA/2006</t>
  </si>
  <si>
    <t>ANLA</t>
  </si>
  <si>
    <t>FECHAS DE INCIACIÓN Y TERMINACIÓN NO CONCUERDAN.</t>
  </si>
  <si>
    <t>APOYO ACTIVIDADES LICENCIAMIENTO AMBIENTAL</t>
  </si>
  <si>
    <t>GEO SOCIAL</t>
  </si>
  <si>
    <t>INTERVENTOR HSE</t>
  </si>
  <si>
    <t>CANACOL ENERGY</t>
  </si>
  <si>
    <t>SERVICIOS PROFESIONALES AMBIENTALES</t>
  </si>
  <si>
    <t>SUPERVISIÓN AMBIENTAL</t>
  </si>
  <si>
    <t>DOCENTE OCASIONAL HORA CATEDRA</t>
  </si>
  <si>
    <t xml:space="preserve">NO ESPECIFICA LAS HORAS </t>
  </si>
  <si>
    <t>UNIVERSIDAD DE LA AMAZONIA</t>
  </si>
  <si>
    <t>DOCENTE CATEDRÁTICO</t>
  </si>
  <si>
    <t>CIARQUELET LTDA</t>
  </si>
  <si>
    <t>REALIZACIÓN Y VERIFICACIÓN PLANES Y SEGUIMIENTO AMBIENTAL A DIVERSOS PROYECTOS</t>
  </si>
  <si>
    <t>SE TRASLAPA PARCIALMENTE</t>
  </si>
  <si>
    <t>EJECUTAR ACCIONES ENFOCADAS A LA ADMINISTRACIÓN DEL RECURSO AGUA</t>
  </si>
  <si>
    <t>ELABORAR DIAGNÓSTICO, EVALUAR Y CONCEPTUAR SOBRE EL ESTADO ACTUAL DE MATADEROS EN CAQUETÁ</t>
  </si>
  <si>
    <t>APOYO LICENCIAAMIENTO AMBIENTAL EN LAS UNIDADES OPERATIVAS DEL CAQUETÁ</t>
  </si>
  <si>
    <t>APOYO EJEUCIÓN POA Y PAT EN RELACIÓN CON EL RECURSO HIDRICO</t>
  </si>
  <si>
    <t>ACTIVIDADES DENTRO DE LA LINEA DE GESTIÓN INTEGRAL DEL RECURSO HIDRICO</t>
  </si>
  <si>
    <t xml:space="preserve">MUNICIPIO DE PUERTO RICO </t>
  </si>
  <si>
    <t>CONTRATO CAPACITACIÓN RESIDUOS SOLIDOS</t>
  </si>
  <si>
    <t>CERTIFICACIÓN NO REPORTA HECHAS DE INICIO Y TERMINACIÓN</t>
  </si>
  <si>
    <t>LICENCIADO EN BIOLOGÍA/UNIVERSIDAD DISTRITAL FRANCISCO JOSE DE CALDAS/1996</t>
  </si>
  <si>
    <t>ESPECIALISTA EN ECOLOGIA CON ENFASIS EN EDUCACIÓN AMBIENTAL/UNIVERSIDAD DE NARIÑO/ 2001; ESPECIALISTA EN ORDENAMIENTO Y GESTIÓN INTEGRAL DE CUENCAS HIDROGRAFICAS/UNIVERSIDAD SANTO TOMAS/2006; ESPECIALISTA EN GERENCIA AMBIENTAL/ UNIVERSIDAD ESAP/2008; ESPECIALISTA EN ESTUDIOS AMAZÓNICOS/UNIVERSIDAD NACIONAL DE COLOMBIA/2011</t>
  </si>
  <si>
    <t>PROFESIONAL ESPECIALIZADO; DIRECTROR TERRITORIAL PUTUMAYO</t>
  </si>
  <si>
    <t>MUNICIPIO DE SIBUNDOY</t>
  </si>
  <si>
    <t xml:space="preserve">ALCALDE </t>
  </si>
  <si>
    <t>FUNDACION CULTURAL DEL PUTUMAYO</t>
  </si>
  <si>
    <t>ASESORAR CONCEJOS TERRITORIALES DE PLANEACIÓN Y CONSJOS MUNICIPALES DE DESARROLLO RURAL</t>
  </si>
  <si>
    <t>COORDINADOR AREA BIOFISICA PARA FORTALECER EL PROCESO DE ORDENACIÓN TERRITORIAL</t>
  </si>
  <si>
    <t>FONADE</t>
  </si>
  <si>
    <t>FORMULACIÓN DEL PLAN DE DESARROLLO HUMANO, SOSTENIBLE DEL MACIZO COLOMBIANO</t>
  </si>
  <si>
    <t>ORDENAMIENTO AMBIENTAL, TERRITORIAL DEL ECOSISTEMA ESTRATÉGICO DEL MACIZO COLOMBIANO</t>
  </si>
  <si>
    <t>DIRECTOR EJECUTIVO</t>
  </si>
  <si>
    <t>NO SE RELACIONA DIRECTAMENTE CON EXPERIENCIA EJERCIDA EN DESARROLLO DE SU PROFESIÓN</t>
  </si>
  <si>
    <t>FUNDACIÓN ALTO MAGDALENA</t>
  </si>
  <si>
    <t>CARACTERIZACIÓN FISICA Y BIOFISICA DEL PROYECTO DE ORDENAMIENTO AMBIENTAL TERRITORIAL MACIZO COLOMBIANO</t>
  </si>
  <si>
    <t>2045/MINISTERIO DE AGRICULTURA Y DESARROLLO RURAL/2002</t>
  </si>
  <si>
    <t>INGENIERO FORESTAL/UNIVERSIDAD DEL TOLIMA/2001; ADMINISTRADOR PÚBLICO/ESAP/2015</t>
  </si>
  <si>
    <t>ESPECIALISTA EN GESTIÓN PÚBLICA/ESAP/2015</t>
  </si>
  <si>
    <t xml:space="preserve">APOYO TECNICO FORESTAL </t>
  </si>
  <si>
    <t>VISITA TECNICA Y MONITOREO DE APROVECHAMIENTO FORESTAL.</t>
  </si>
  <si>
    <t>EVALUACIÓN, SEGUIMIENTO Y MONITOREO A PLANES DE APROVECHAMIENTO FORESTAL</t>
  </si>
  <si>
    <t>ACTIVIDADE RELACIONADAS CON EL OTORGAMIENTO DE PERMISOS DE APROVECHAMIENTO FORESTAL</t>
  </si>
  <si>
    <t>DOCENTE TIEMPO COMPLETO</t>
  </si>
  <si>
    <t>ASESORIAS Y SERVICIOS AMBIENTALES DEL PUTUMAYO</t>
  </si>
  <si>
    <t>COORDINARO DE INVENTARIOS FORESTALES PARA APROVECHAMIENTO FORESTAL</t>
  </si>
  <si>
    <t>FUNDACIÓN PUTUMAYO SOCIAL</t>
  </si>
  <si>
    <t>FORMULACION DE PLANES DE MANEJO FORESTAL</t>
  </si>
  <si>
    <t xml:space="preserve">MUNICIPIO DE PUERTO CAICEDO </t>
  </si>
  <si>
    <t>DIRECTOR UMATA</t>
  </si>
  <si>
    <t>FORMULACIÓN, GESTIÓN Y EJECUCIÓN PROYECTOS AMBIENTALES.</t>
  </si>
  <si>
    <t>INGENIERO CIVIL/UNIVERSIDAD MILITAR NUEVA GRANADA/1987</t>
  </si>
  <si>
    <t>2520230219CND/COPNIA/1988</t>
  </si>
  <si>
    <t>ESPECIALISTA EN ALTA GERENCIA /UNIVERSIDAD MARIANA/2015</t>
  </si>
  <si>
    <t>SUBDIRECTOR DE PLANIFICACIÓN AMBIENTAL</t>
  </si>
  <si>
    <t>JEFE SECCIÓN PLANEACIÓN, JEFE FIONDO INTENDENCIAL DE AGUA POTABLE Y SECRETARIO DE PLANEACIÓN</t>
  </si>
  <si>
    <t>SECRETARIO DE PLANEACIÓN</t>
  </si>
  <si>
    <t>CORPES DE LA AMAZONIA</t>
  </si>
  <si>
    <t>CONSULTOR EN SANEAMIENTO BASICO Y VIVIENDA DE INETERES SOCIAL</t>
  </si>
  <si>
    <t>CONSULTOR EN SANEAMIENTO BASICO.</t>
  </si>
  <si>
    <t>CONSULTOR EN SANEAMIENTO BASICO, DISEÑO DE ACUEDUCTOS Y ALCANTARILLADOS.</t>
  </si>
  <si>
    <t>GEOLOGO/UNIVERSIDAD NACIONAL/1983</t>
  </si>
  <si>
    <t>8329/CONSEJO PROFESIONAL DE GEOLOGÍA</t>
  </si>
  <si>
    <t>ESPECIALIZACIÓN EN GERENCIA PARA EL MANEJO INTEGRAL DE LOS RECURSOS NATURALES DEL MEDIO AMBIENTE Y PREVENCIÓN DE DESASTRES./UNIVERSIDAD SERGIO ARBOLEDA/2004</t>
  </si>
  <si>
    <t>SEERVAF</t>
  </si>
  <si>
    <t>CONTRATO PARA PROPUESTA TECNICA PARA EL DESABASTECIMIENTO DE AGUA POTABLE EN EL MUNICIPIO DE FLORENCIA</t>
  </si>
  <si>
    <t>CONSTRUCCIÓN DE COLECTOR</t>
  </si>
  <si>
    <t>SE TRASLAPA TOTALMENTE</t>
  </si>
  <si>
    <t>PROPUESTA TECNICA Y ECONÓMICA PARA EVALUACIÓN DE AMENAZA, VULNERABILIDAD Y RIESGO DE LA INFRAESTRUCTURA DEL SISTEMA DE ACUEDUCTO</t>
  </si>
  <si>
    <t>CORPORACIÓN EMPRESARIAL</t>
  </si>
  <si>
    <t>REALIZAR LA EVALUACIÓN HIDRAULICA DE LA CUENCA LA QUEBARADA EL OSO</t>
  </si>
  <si>
    <t>HIDROTEC</t>
  </si>
  <si>
    <t>ELABORACIÓN PLANES MAESTROS DE ACUEDUCTOS Y ALCANTARILLADOS</t>
  </si>
  <si>
    <t>ELABORACIÓN NDE LOS ESTUDIOS DE LAS CUENCAS HIDROGRÁFICAS Y LOS DISEÑOS DE LAS OBRAS DE MITIGACIÓN DEL RIESGO.</t>
  </si>
  <si>
    <t>MADS</t>
  </si>
  <si>
    <t>MUNICIPIO DE TURMEQUE</t>
  </si>
  <si>
    <t>DIESEÑO DE OBRAS</t>
  </si>
  <si>
    <t>SUMINISTROS Y PROYECTOS ELECTRICOS LTDA</t>
  </si>
  <si>
    <t>ASISTENTE TECNICO DE LA GERENCIS EN EVALUACIÓN DE PROYECTOS</t>
  </si>
  <si>
    <t>ELECTRIFICADORA DE BOYACA S.A.</t>
  </si>
  <si>
    <t>DIFERENTES OBRAS</t>
  </si>
  <si>
    <t>FONDO DE RECONSTRUCCIÓN RESUSRGIR</t>
  </si>
  <si>
    <t>COORDINADOR DE PROYECTOS ESPECIALES</t>
  </si>
  <si>
    <t>INGENIERO SANITARIO Y AMBIENTAL/UNIVERSIDAD MARIANA/2007</t>
  </si>
  <si>
    <t>62236148008NRN/COPNIA/2007</t>
  </si>
  <si>
    <t>ESPECIALISTA EN GESTION AMBIENTAL/UNIVERSIDAD DEL AREA ANDINA/2011</t>
  </si>
  <si>
    <t>FUNDACIÓN ECOLÓGICA DEL PUTUMAYO</t>
  </si>
  <si>
    <t>PROYECTO ANALISIS DE AGUAS RESIDUALES DEL AREA DE SANIDAD DEPARTAMENTO DE POLICIA.</t>
  </si>
  <si>
    <t>FUNDACION VICTORIA REGIA</t>
  </si>
  <si>
    <t>PROYECTO MEJORAMIENTO DE BUENAS PRACTICAS MINERAS EN EL AMBITO PRODUCTIVO, EMPRESARIAL Y TECNICO MINERO AMBIENTAL</t>
  </si>
  <si>
    <t>SERVICIOS PROFESIONALES EN EL AREA DE ORDENACIÓN AMBIENTAL Y TERRITORIAL</t>
  </si>
  <si>
    <t xml:space="preserve">SERVICIOS PROFESIOANLES PARA INCLUSIÓN DEL PLAN REGIONAL DE EDUCACIÓN AMBIENTAL Y PARTICIPACIÓN COMUNITARIA. </t>
  </si>
  <si>
    <t>ORIENTACIÓN E IMPLEMENTACIÓN DE LA PROGRAMACIÓN, SEGUIMIENTO Y EVALUACIÓN DE LAS ACTIVIDADES DEL EQUIPO TÉCNICO DE EDUCACIÓN AMBIENTAL</t>
  </si>
  <si>
    <t xml:space="preserve">IMPARTIR FORMACIÓN PROFESIONAL A TECNICOS EN PRESERVACIÓN DE RECURSOS NATURALES </t>
  </si>
  <si>
    <t>GOBERNACIÓN DEL PUTUMAYO</t>
  </si>
  <si>
    <t xml:space="preserve">CONTRATO PARA PRESTACIÓN DE SERVICIOS PROFESIONALES PARA APOYAR AL GESTOR DEL PLAN DEPARTAMENTAL DE AGUA POTABLE </t>
  </si>
  <si>
    <t>MUNICIPIO DE PUERTO CAICEDO</t>
  </si>
  <si>
    <t>ELBORACIÓN DEL PLAN MUNICIPAL DE EDUCACIÓN AMBIENTAL</t>
  </si>
  <si>
    <t>DISPROFARCO</t>
  </si>
  <si>
    <t>PLANES DE GESTIÓN INTEGRAL DE RESIDUOS HOSPITALARIOS</t>
  </si>
  <si>
    <t>APOYO PUESTA EN MARCHA LABORATORIO DE AGUAS DEL PROYECTO GESTION DEL RECURSO HIDRICO</t>
  </si>
  <si>
    <t>DASALUD PUTUMAYO</t>
  </si>
  <si>
    <t>TECNICO PROFESIONAL DEL RECURSO HIDRICO</t>
  </si>
  <si>
    <t>INGENIERIA Y MEDIO AMBIENTE LTDA</t>
  </si>
  <si>
    <t>CONSULTOR EXTERNO EN DIAGNÓSTICO AMBIENTAL ALTERNATIVAS OLEODUCTO SANTA ESTACIÓN NUNMERO UNO ORITO</t>
  </si>
  <si>
    <t>PROYECTO ESCUELAS SALUDABLES</t>
  </si>
  <si>
    <t>ODONTOCENTER</t>
  </si>
  <si>
    <t>ACTUALIZACIÓN DEL PLAN DE GESTIÓN INTEGRAL DE RESIDUOS HOSPITALARIOS.</t>
  </si>
  <si>
    <t>RUTH BAYONA, MARCO ESTRELLA Y YUBELI LOPEZ</t>
  </si>
  <si>
    <t>ELABORACIÓN DEL PLAN DE GESTIPON INTEGRAL DE RESIDUOS HOSPITALARIOS</t>
  </si>
  <si>
    <t>JOSE JAVIER RODRIGUEZ</t>
  </si>
  <si>
    <t>INGENIERO DE MINAS/FUNDACIÓN UNIVERSITARIA DEL AREA ANDINA/2003</t>
  </si>
  <si>
    <t>25218104920CND/COPNIA/2004</t>
  </si>
  <si>
    <t>DIRECTOR GENERAL</t>
  </si>
  <si>
    <t>IMA LTDA</t>
  </si>
  <si>
    <t>ELABORACIÓN DE LOS PLANES DE MANEJO AMBIENTAL POZOS ORITO</t>
  </si>
  <si>
    <t>MUNICIPIO DE PUERTO GUZMAN</t>
  </si>
  <si>
    <t>FORMULACIÓN DEL PLAN LOCAL DE MERGENCIA Y CONTINGENCIA</t>
  </si>
  <si>
    <t>MUNICIPIO DE PUERTO ASIS</t>
  </si>
  <si>
    <t>PLAN DE MANEJO DE VERTIMIENTOS</t>
  </si>
  <si>
    <t>NEFAR HERNANDO RUIZ OLANDA</t>
  </si>
  <si>
    <t>INGENIERO EN PLAN MAESTRO DE ALCANTARILLADO  VALLE DEL GUAMUEZ</t>
  </si>
  <si>
    <t>INGENIERO EN CONSTRUCCIÓN DE LA RED DE CONDUCCIÓN TANQUQ ELEVADO DEL ACUEDUCTO DE LA VEREDA EL CAIRO VALLE DEL GUAMUEZ</t>
  </si>
  <si>
    <t>EJECUCIÓN SUBPROYECTO MEJORAMIENTO DE LA CAPACIDAD DE RESPUESTA FRENTE A SITUACIONES DE EMERGENCIA O DESASTRES DE LOS MUNICIPIOS DE SANTIAGO Y SAN FRANCISCO</t>
  </si>
  <si>
    <t>ADMINISTRADORA DE EMPRESAS/UNIVERSIDAD COOPERATIVA DE COLOMBIA/2000</t>
  </si>
  <si>
    <t>36335/CONSEJO PROFESIONAL DE ADMINISTRACIÓN DE EMPRESAS/2008</t>
  </si>
  <si>
    <t>ESPECIALISTA EN GOBIERNO Y GESTIÓN DEL DESARROLLO REGIONAL Y MUNICIPAL/UNIVERSIDAD CATÓLICA DE COLOMBIA/2006</t>
  </si>
  <si>
    <t>SECRETARIA DE GOBIERNO</t>
  </si>
  <si>
    <t>SUBDIRECTORA GENERAL DEL AREA ADMINISTRATIVA Y FINANCIERA</t>
  </si>
  <si>
    <t xml:space="preserve">UNIDAD PARA LA ATENCIÓN Y REPRACIÓN INTEGRAL A LAS VICTIMAS </t>
  </si>
  <si>
    <t xml:space="preserve">ATENCIÓN A VICTIMAS </t>
  </si>
  <si>
    <t>SEGUMIENTO PLANES INDIVIDUALES DE REPRACIÓN INTEGRAL</t>
  </si>
  <si>
    <t>IMPLEMENTACIÓN RUTA DE REPARACIÓN INTEGRAL A LAS VICTIMAS</t>
  </si>
  <si>
    <t>MILENIUM</t>
  </si>
  <si>
    <t>REPARACIÓN DE VICTIMAS</t>
  </si>
  <si>
    <t>ANTROPOLOGO/UNIVERSIDAD DEL CAUCA/1991</t>
  </si>
  <si>
    <t>ESPECIALISTA EN PROYECTOS EDUCATIVOS Y COMUNITARIOS/UNIVERSIDAD SUR COLOMBIANA/1996; ESPECIALISTA EN GERENCIA DE SERVICIO DE SALUD/UNIVERSIDAD COOPERATIVA DE COLOMBIA/1997; MAGISTER EN EDUCACION Y DESARROLLO COMUNITARIO/UNIVERSUDAD SUR COLOMBIANA/1999.</t>
  </si>
  <si>
    <t>EMSSANAR</t>
  </si>
  <si>
    <t>JEFE DE DESARROLLO COMUNITARIO Y EMRESARIAL</t>
  </si>
  <si>
    <t>ASOCIACION MUTUAL EMPRESA SOLIDARIA DE SALUD MALLAMAS</t>
  </si>
  <si>
    <t>ASESOR</t>
  </si>
  <si>
    <t>CONVENIO ETNOSALUD</t>
  </si>
  <si>
    <t>ASOCIACION MUTUAL EMPRESA SOLIDARIA DE SALUD GUAITARA</t>
  </si>
  <si>
    <t>ASESOR GENERAL</t>
  </si>
  <si>
    <t>PROMOTORA DE SALUD SELVASALUD</t>
  </si>
  <si>
    <t>ASESOR DE GERENCIA</t>
  </si>
  <si>
    <t>DEPARTAMENTO ADMINISTRATIVO DE SALUD</t>
  </si>
  <si>
    <t>ORDEN DE TRABAJO PARA ASESORIA PARA LA FORMULACION DEL PLAN DE SALUD INDIGENA</t>
  </si>
  <si>
    <t>CONTRATO 01 DE 1997. ASESOR IMPLEMENTACION Y DESARROLLO DE PROGRAMAS DE PARTICIPACION SOCIAL</t>
  </si>
  <si>
    <t>RED DE SOLIDARIDAD SOCIAL PUTUMAYO</t>
  </si>
  <si>
    <t>COORDINADOR ZONAL</t>
  </si>
  <si>
    <t>PROGRAMA DE NACIONES UNIDAD</t>
  </si>
  <si>
    <t>COORDINADOR PROGRAMA CRECIENDO JUNTOS</t>
  </si>
  <si>
    <t>DEFENSORIA DEL PUEBLO</t>
  </si>
  <si>
    <t>DEFENSOR DELEGADO PARA LOS INDIGENAS Y MINORIAS ETNICAS</t>
  </si>
  <si>
    <t>CORPORACION NACIONAL DE TURISMO</t>
  </si>
  <si>
    <t>DIRECTOR SECCIONAL SAN AGUSTIN HUILA</t>
  </si>
  <si>
    <t>INGENIERO CIVIL/UNIVERSIDAD DE NARIÑO/1996</t>
  </si>
  <si>
    <t>5220258773NRÑ/1996</t>
  </si>
  <si>
    <t>NO ACREDITA</t>
  </si>
  <si>
    <t>INSTITUTO TECNOLOGICO DEL PUTUMAYO</t>
  </si>
  <si>
    <t>DOCENTE HORA CATEDRA, DICTANDO 80 HORAS EN MANEJO Y CALIDAD DE AGUA PARA CONSUMO HUMANO DIRIGIDO A ESTUDIANTES DE 5 SEMESTRE</t>
  </si>
  <si>
    <t>NO ACREDITA TIEMPO DE SERVICIO</t>
  </si>
  <si>
    <t>ALCALDIA DEL MUNICIPIO DE SAN MIGUEL PUTUMAYO</t>
  </si>
  <si>
    <t>CONTRATO DE PRESTACION DE SERVICIOS. OBJETO: APOYO EN LA GESTION ADMINSTRATIVA DE LOS SERVICIOS PUBLICOS</t>
  </si>
  <si>
    <t>CORPOAMAZONIA</t>
  </si>
  <si>
    <t>CONTRATO DE PRESTACION DE SERVICIOS. OBJETO: APLICAR PROCEDIMIENTOS A PROCESOS DE ORDENACION TERRITORIAL, LICENCIAMIENTO AMBIENTAL, APROVECHAMIENTO DE LOS RECURSOS NATURALES, CONTROL Y VIGILANCIA DE LOS RECURSOS NATURALES</t>
  </si>
  <si>
    <t>CONTRATO DE PRESTACION DE SERVICIOS. OBJETO:  ASESORAR TECNICAMENTE EL PROCESO GESTION INEGRAL DEL RECURSO HIDRICO, RIESGO Y ORDENACION Y MANEJO DE CUENCAS HIDRORAFICAS Y PROTECCION CUENCAS ABASTECEDORAS DE ACUEDUCTO</t>
  </si>
  <si>
    <t>CONTRATO DE PRESTACION DE SERVICIOS. OBJETO: SEGUIMIENTO TECNICO EN GESTION INTEGRAL DEL RECURSO HIDRICO EN DTP</t>
  </si>
  <si>
    <t xml:space="preserve">CONTRATO DE PRESTACION DE SERVICIOS No. 018/2003 </t>
  </si>
  <si>
    <t>NO ACREDITÓ CERTIFICACION DE EXPERIENCIA Y/O ACTA DE LIQUIDACION FINAL DEL CONTRATO</t>
  </si>
  <si>
    <t>MUNICIPIO DE COLON, PUTUMAYO</t>
  </si>
  <si>
    <t>ORDEN  PRESTACION DE DE SERVICIOS No. 002/2003. OBJETO: FORMULACION PROYECTO SUSTITUCION DE POSTEADURA DE MADERA POR POSTEADURA PREFABRICADA EN CONCRETO PARA LA ACTIVIDAD AGRICOLA DEL MUNICIPIO DE COLON</t>
  </si>
  <si>
    <t>NO ADJUNTA CERTIFICACION DE EXPERIENCIA Y/O ACTA DE LIQUIDACION FINAL DE LA ORDEN DE PRESTACION DE SERVICIOS</t>
  </si>
  <si>
    <t xml:space="preserve">IOM </t>
  </si>
  <si>
    <t>CONTRATO DE TRABAJO 296 2005</t>
  </si>
  <si>
    <t>OIM</t>
  </si>
  <si>
    <t>CONTRATO DE TRABAJO 808 2009</t>
  </si>
  <si>
    <t>ANTROPOLOGO ELIECER ROBLES</t>
  </si>
  <si>
    <t>CONTRATO COMO PROFESIONAL ADJUNTO. OBJETO: CONSTRUCCION DE VISION REGIONAL PARA EL DESARROLLO SOSTENIBLE DEL PIEDEMONTE AMAZONICO</t>
  </si>
  <si>
    <t xml:space="preserve"> COOPERATIVA DE PRODUCTORES DE CAL Y LADRILLO DE SAN FRANCISCO - COINDUCAL</t>
  </si>
  <si>
    <t>ASESIRIA TECNICA A COINDUCAL</t>
  </si>
  <si>
    <t>SIG GEOLOGOS CONSULTORES LTDA</t>
  </si>
  <si>
    <t>PORFESIONAL ESPECIALIZADO PARA EL AJUSTE PARA EL ESQUEMA DE ORDENAMIENTO TERRITORIAL DE PIAMONTE</t>
  </si>
  <si>
    <t>ALCALDIA MUNICIPAL DE PIAMONTE CAUCA</t>
  </si>
  <si>
    <t>SECRETARIO DE PLANEACION MUNICIPAL</t>
  </si>
  <si>
    <t>ALCALDIA MUNICIPAL DE HOLAYA HERRERA NARIÑO</t>
  </si>
  <si>
    <t>ALCALDIA MUNICIPAL DE BALBOA CAUCA</t>
  </si>
  <si>
    <t>ECONOMISTA/UNIVERSIDAD SANTO TOMAS/1980</t>
  </si>
  <si>
    <t>17511/CONSEJO PROFESIONAL DE ECONOMIA/</t>
  </si>
  <si>
    <t xml:space="preserve">MAGISTER EN CIENCIAS ECONOMICAS/UNIVERSIDAD SANTO TOMAS/1989: MAGISTER EN </t>
  </si>
  <si>
    <t>FONDO ROTATORIO DE LICORES DEL PUTUMAYO</t>
  </si>
  <si>
    <t>GERENTE DE LA INDUSTRIA DE LICORES PUTUMAYO</t>
  </si>
  <si>
    <t>SECRETARIO DE HACIENDA DEPARTAMENTAL</t>
  </si>
  <si>
    <t>HOSPITAL JOSE MARIA HERNANDEZ, MOCOA PUTUMAYO</t>
  </si>
  <si>
    <t>DIRECTOR DEL HOSPITAL</t>
  </si>
  <si>
    <t>CAJA AGRARIA, MOCOA PUTUMAYO</t>
  </si>
  <si>
    <t>GERENTE ZONAL MOCOA, JEFE UNIDAD ESPECIAL MOCOA Y POR ULTIMO GERENTE REGIONAL PUTUMAYO</t>
  </si>
  <si>
    <t>BANCO AGRARIO DE COOMBIA</t>
  </si>
  <si>
    <t>GERENTE ZONAL MOCOA</t>
  </si>
  <si>
    <t>CAJA DE COMPENSACION FAMILIAR CAMPESINA-COMCAJA</t>
  </si>
  <si>
    <t>DIRECTOR DEPARTAMENTAL NIVEL EJECUTIVO</t>
  </si>
  <si>
    <t>INCODER</t>
  </si>
  <si>
    <t>DIRECTOR TERRITORIAL DEL PUTUMAYO</t>
  </si>
  <si>
    <t>INGENIERO AMBIENTAL Y DE SANEAMIENTO/INSTITUTO UNIVERSITARIO DE LA PAZ BARRANCABERMEJA/2004</t>
  </si>
  <si>
    <t>68834112315STD/COPNIA/2004</t>
  </si>
  <si>
    <t>MASTER EN COPERACION INTERNACIONAL Y AYUDA HUMANITARIA DURACION 644 HORAS SIN HOMOLOGACION Y/O CONVALIDACION DE TITULO  EN COLOMBIA</t>
  </si>
  <si>
    <t>GREEN WORLD COMPANY S.A.S</t>
  </si>
  <si>
    <t>GERENTE AMBIENTAL Y HS</t>
  </si>
  <si>
    <t>ASESOR AMBIENTAL, PROFESIONAL ESPECIALIZADO</t>
  </si>
  <si>
    <t>CRUZ ROJA COLOMBIANA</t>
  </si>
  <si>
    <t>CONTRATO MA 0014386. OBJETO: SERVICIO PARA EL DESARROLLO PLAN DE DIVULGACION, PLANES DE EMERGENCIA Y MANEJO AMBIENTAL, COMUNIDADES Y CONSEJOS TERRRITORIALES</t>
  </si>
  <si>
    <t>PROFESIONAL DE APOYO DEL PROYECTO EDUCACION SEXUAL PARA NIÑOS, ADOLESCENTES Y JOVENES DEL DEPARTAMENTO DEL PUTUMAYO</t>
  </si>
  <si>
    <t>DIRECTOR GENERAL DEL PROYECTO: PRESTACION DE SERVICIOS DE PROMOCION Y PREVENCION PARA MEJORAR ACTIVIDADES DE ASESORIA TECNICA, PROGRAMA Y PREPARACION DE EMERGENCIA</t>
  </si>
  <si>
    <t>DIRECTOR GENERAL DEL PROYECTO: COOPERACION MANDATO 311, FASE ATENCION HUMANITARIA, EMERGENCIA INVERNAL, FENOMENO DE LA NIÑA.</t>
  </si>
  <si>
    <t>SE TRASLAPA TOTALMENTE CON LA CERTIFICACION DE LA FILA 11, POR LO QUE EL TIEMPO DE EXPERIENCIA SE CONTABILIZA POR UNA SOLA VEZ.</t>
  </si>
  <si>
    <t>PROFESIONAL ESPECIALIZADO, GRUPO SALUD PUBLICA, CODIGO 222, GRADO 7, SECRETARIA DE SALUD</t>
  </si>
  <si>
    <t>SECREATARIA DE SALUD, DEPARTAMENTO DEL PUTUMAYO</t>
  </si>
  <si>
    <t>CONTRATO DE PRESTACION DE SERVICIOS. OBJETO: LIQUIDACION DEPARTAMENTO ADMINISTRATIVO DE SALUD DEL PUTUMAYO</t>
  </si>
  <si>
    <t>DASALUD, GOBERNACION DEL PUTUMAYO</t>
  </si>
  <si>
    <t>COORDINADOR DE SALUD AMBIENTAL</t>
  </si>
  <si>
    <t>COORDINADOR DE UNIDAD FUNCIONAL GESTION AMBIENTAL</t>
  </si>
  <si>
    <t>ALCALDIA MUNICIPAL DE VILLAGARZON</t>
  </si>
  <si>
    <t>CONTRATO CONSULTORIA 004/2006. OBJETO: ESTUDIO DE IDENTIFICACION Y PROPUESTA DE SITIOS CRÍTICOS POR PERDIDA DE SUELO PARTE MEDIA MICROCUENCA UCHUPAYACO</t>
  </si>
  <si>
    <t>ESMOCOA</t>
  </si>
  <si>
    <t>CONTRATO DE CONSULTORIA 002/2006. OBJETO: FORMULACION DE SANEAMINETO Y MANEJO DE VERTIMIENTOS, MUNICIPIO DE MOCOA</t>
  </si>
  <si>
    <t>NO ACREDITA LA CERTIFICACION FECHA DE INICIO NI FECHA DE TERMINACION.</t>
  </si>
  <si>
    <t>CLINICA AYNAN LTDA</t>
  </si>
  <si>
    <t>CONSULTOR AMBIENTAL DEL PROYECTO PLAN DE GESTION INTEGRAL DE RESIDUOS HOSPITALARIOS Y SIMILARES PGIRSHS.</t>
  </si>
  <si>
    <t>INGENIERO MANUEL ALEJANDRO BOTINA GUERRERO</t>
  </si>
  <si>
    <t>CONSULTOR AMBIENTAL PARA LA FORMULACION DEL PROYECTO PLAN DE GESTION INTEGRAL DE RESIDUOS  DEL MUNICIPIO DE MOCOA</t>
  </si>
  <si>
    <t>CONSULTOR AMBIENTAL PARA LA FORMULACION DEL PROYECTO PLAN DE AHORRO Y USO EFICIENTE DEL AGUA, PARA EL MUNICIPIO DE MOCOA</t>
  </si>
  <si>
    <t>CONSULTOR AMBIENTAL DEL PROYECTO FORMULACION DEL PLAN DE GESTION INTEGRAL DE RESIDUOS  PGIRS.</t>
  </si>
  <si>
    <t>INGENIERA FORESTAL/UNIVERSIDAD NACIONAL DE COLOMBIA/2000</t>
  </si>
  <si>
    <t>19522/MINISTERIO DE AGRICULTURA Y DESARROLLO SOCIAL/2001</t>
  </si>
  <si>
    <t>MAGISTER EN MEDIO AMBIENTE Y DESARROLLO/UNIVERSIDAD NACIONAL DE COLOMBIA, SEDE MEDELLIN/2010.</t>
  </si>
  <si>
    <t>ANTEA COLOMBIA S.A.S.</t>
  </si>
  <si>
    <t>CONTRATO No. MA-0023155. OBJETO: CONSULTORIA PARA LA GESTORIA TECNICA DE LOS CONTRATOS A CARGO DELPROGRAMA DE CONTINGENCIAS DE ECOPETROL S.A.</t>
  </si>
  <si>
    <t>SALGADO MELENDEZ Y ASOCIADOS</t>
  </si>
  <si>
    <t>CONTRATO No. MA-0020388. OBJETO: PRESTACION DE SERVICIOS PARA LA GESTION DEL PROGRAMA DE CONSTINGENCIAS  DE ECOPETROL S.A.</t>
  </si>
  <si>
    <t>SNC. LAVALIN</t>
  </si>
  <si>
    <t>INGENIERO FORESTAL CAT 10-PROFESIONAL PLENO PARA EL PROYECTOEHQ-CONSULTORIA PARA LA GERENCIA AMBIENTAL DE LOS PROYECTOS A CARGO DE LA SUPERINTENDENCIA  DE PROYECTOS DE LA VICEPRESIDENCIA DE TRANSPORTE DE ECOPETROL S.A.</t>
  </si>
  <si>
    <t>ASOCARS</t>
  </si>
  <si>
    <t>CONTRATO DE PRESTACION DE SERVICIOS. OBJETO: ACOMPAÑAR A LA DIRECCION DE ECOSITEMAS DEL MAVDT EN EL DESARROLLO DE LOS INSUMOS PARA FORMULAR LA POLITICA NACIONAL DE CONSOLIDACION Y PLAN DE ACCIÓN.</t>
  </si>
  <si>
    <t xml:space="preserve">INGENIERO FORESTAL CAT 10-PROFESIONAL JUNIOR PARAEL PROYECTO EHQ-CONSULTORIA </t>
  </si>
  <si>
    <t>CORANTIOQUIA</t>
  </si>
  <si>
    <t>PRESTACION DE SERVICIOS No. 8624. OBJETO: APOYO A LOS PROCESOS PARA EL MANEJO DE AREAS DE RESERVA DECLARADAS.</t>
  </si>
  <si>
    <t>PRESTACION DE SERVICIOS No. 8300. OBJETO: APOYO A PROCESOS DE DECLARATORIA DE AREAS PROTEGIDAS REGIONALES</t>
  </si>
  <si>
    <t>PRESTACION DE SERVICIOS No. 7952. OBJETO: APOYO A ACTIVIDADES DE FOMENTO CONSERVACION DE ESPECIES FORESTALES DE IMPORTANCIA ECONOMICA Y ECOLOGICA</t>
  </si>
  <si>
    <t>PRESTACION DE SERVICIOS No. 7579. OBJETO: APOYO AL FOMENTO CONSERVACION Y MANEJO DE ESPECIES FORESTALES DE IMPORTANCIA ECONOMICA Y/O ECOLOGICA NATIVAS</t>
  </si>
  <si>
    <t>CONTRATO DE PRESTACION DE SERVICIOS 021/2005. OBJETO: DESARROLLAR ACTIVIDADES RELACIONADAS CON OTORGAMIENTO DE APROVECHAMIENTO FORESTALES Y MOVILIZACION DE RECURSOS NATURALES RENOVABLES</t>
  </si>
  <si>
    <t>CONTRATO DE PRESTACION DE SERVICIOS 039/2004. OBJETO: EVALUACION Y SEGUIMIENTO DE LOS APROVECHAMIENTO FORESTALES Y CONTROL DE LA MOVILIZACION DEL RECURSO FORESTAL</t>
  </si>
  <si>
    <t>CONTRATO DE PRESTACION DE SERVICIOS 020/2003. OBJETO: PRESTACION DE SERVICIOS PARA PROYECTO PLAN VERDE SEGUNDA ETAPA</t>
  </si>
  <si>
    <t>CONTRATO DE PRESTACION DE SERVICIOS 360/2002. OBJETO: PRESTACION DE SERVICIOS PROFESIONALES, LIQUIDACION TECNICA CONVENIOS PNU-CORPOAMAZONIA</t>
  </si>
  <si>
    <t>CONTRATO DE PRESTACION DE SERVICIOS 339/2002. OBJETO: PRESTACION DE SERVICIOS PROFESIONALES , PARA LA IMPLEMENTACION DEL PLAN ESTRATEGICO REGIONAL PARA LA RESTAURACION Y ESTABLECIMIENTO DE BOSQUES</t>
  </si>
  <si>
    <t>CONTRATO DE PRESTACION DE SERVICIOS 119/2002. OBJETO: PRESTAR SERVICIOS PROFESIONALES PROYECTO IMPLEMENTACION PLAN ESTRATEGICO REGIONAL RESTAURACION Y ESTABLECIMIENTO DE BOSQUES</t>
  </si>
  <si>
    <t>CONTRATO DE PRESTACION DE SERVICIOS 271/2002. OBJETO: PRESTAR SERVICIOS PARA CONTEXTUALIZAR AREA CUENCA DEL RIO BLANCO DEL MARCO DE AREAS PROTEGIDAS</t>
  </si>
  <si>
    <t>CONTRATO DE PRESTACION DE SERVICIOS 162/2002. OBJETO: PRESTAR SERVICIOS PARA PROCESO DE CAPTURA DE INFORMACION DE TIPO BIOTICO Y BIOFISICO</t>
  </si>
  <si>
    <t>CONTRATO DE PRESTACION DE SERVICIOS 129/2001. OBJETO:  PRESTACION DE SERVICIOS PARA PROCESO DE CAPTURA DE INFORMACION DE TIPO BIOTICO Y BIOFISICO</t>
  </si>
  <si>
    <t>CONTRATO DE PRESTACION DE SERVICIOS 246/2001. OBJETO:  PRESTACION DE SERVICIOS PARA RECOPILACION EVALUACION Y PROCESAMIENTO DE INFORMACION SECUNDARIA.</t>
  </si>
  <si>
    <t>ECOLOGO/FUNDACION UNIVERSITARIA DE POPAYAN/2013</t>
  </si>
  <si>
    <t>190520140466FUP/COLEGIO NACIONAL DE ECOLOGOS/2013</t>
  </si>
  <si>
    <t>ESPECIALISTA EN GERENCIA DE PROYECTOS/UNIMINUTO/2015</t>
  </si>
  <si>
    <t>JOSE CARLOS ESCOBAR CASTAÑO</t>
  </si>
  <si>
    <t>ASESOR PROYECTOS PRODUCTIVOS LIMPIOS</t>
  </si>
  <si>
    <t>COOPERATIVA DE TRABAJO ASOCIADO CORFUTURO</t>
  </si>
  <si>
    <t>COORDINADOR REGIONAL</t>
  </si>
  <si>
    <t>CAMARA DE COMERCIO DEL PUTUMAYO</t>
  </si>
  <si>
    <t>CONTRATO DE PRESTACION DE SERVICIOS. OBJETO: COORDINADOR DE EMPRENDIMIENTO Y ACCESO A MERCADOS</t>
  </si>
  <si>
    <t>ARQUITECTO/UNIVERSIDAD GRAN COLOMBIA/1999</t>
  </si>
  <si>
    <t>A25041999-18126474/CPA</t>
  </si>
  <si>
    <t>ESPECIALISTA EN GESTION PARA EL DESARROLLO EMPRESARIAL/UNIVERSIDAD SANTO TOMAS/2004</t>
  </si>
  <si>
    <t>ALCALDIA MUNICIPAL DE MOCOA</t>
  </si>
  <si>
    <t>CONTRATO No. 0046/1999. OBJETO: FORMULACION DEL COMPONENTE URBANO DEL PLAN BASICO DE ORDENAMIENTO TERRITORIAL DEL MUNICIPIO DE MOCOA</t>
  </si>
  <si>
    <t>LA CERTIFICACION NO ACREDITA FECHA DE INICIO NI FECHA DE TERMINACION DEL CONTRATO.</t>
  </si>
  <si>
    <t>GERENTE DE LA JUNTA ADMINISTRADORA DE ACUEDUCTO, ALCANTARILLADO Y ASEO MUNICIPAL</t>
  </si>
  <si>
    <t>CORPORACION EDUCATIVA DE LA AMAZONIA</t>
  </si>
  <si>
    <t>REALIZO RESPECTIVOS ESTUDIOS Y DISEÑOS, PROYECTO DE CIUDADELA UNIVERSITARIA, CAMPUS DEPORTIVOS UNIVERSITARIOS, VIVIENDAS Y OTRAS</t>
  </si>
  <si>
    <t>IGAC</t>
  </si>
  <si>
    <t>PERITO EVALUADOR EXTERNO</t>
  </si>
  <si>
    <t>CONTRATO No. 011/2006. OBJETO: CONSTRUCCION Y SUMINISTRO DE MATERIALES, ADECUACION SENDEROS ECOLOGICOS, PARQUE DEL YAGE.</t>
  </si>
  <si>
    <t>FUNDACION UNIVERSITARIA DEL AREA ANDINA</t>
  </si>
  <si>
    <t xml:space="preserve">ADMINISTRADOR DE EMPRESAS/UNIVERSIDAD DE LA AMAZONIA/2003; ABOGADO/UNIVERSIDAD INCA DE COLOMBIA/2012; </t>
  </si>
  <si>
    <t>31914/CPAE/2004; 215497/2012</t>
  </si>
  <si>
    <t>ESPECIALISTA EN GESTION AMBIENTAL/FUNDACION UNIVERSITARIA DEL AREA ANDINA/2011; ESPECIALISTA EN DERECHO DEL MEDIO AMBIENTE/UNIVERSIDAD EXTERNADO DE COLOMBIA/2013; ESPECIALISTA EN DERECHOS HUMANOS/ESAP/2015</t>
  </si>
  <si>
    <t>FUNDACION CARITAS DIOCESANA, DIOCESIS DE PEREIRA</t>
  </si>
  <si>
    <t>ASESOR EMPRESARIAL Y COMERCIAL, PROYECTO DE APOYO A LA ESTABILIZACION SOCIOECONOMICA</t>
  </si>
  <si>
    <t>CORPORACION VILLAAMAZONICA</t>
  </si>
  <si>
    <t>GERENTE ENCARGADO</t>
  </si>
  <si>
    <t>PROFESIONAL UNIVERSITARIO CODIGO 219-01</t>
  </si>
  <si>
    <t>SECRERIO DE EDUCACION, CULTURA Y DEPORTES</t>
  </si>
  <si>
    <t>CONTRATO DE PRESTACION 112/2010. OBJETO: PRESTACION DE SERVICIOS PROFESIONALES PARA DESARROLLAR EJECUCION DEL PROYECTO DE ECOTURISMO Y MERCADOS VERDES</t>
  </si>
  <si>
    <t>CONTRATO DE PRESTACION 0178/2012. OBJETO: DESARROLLAR TECNICAMENTE PROYECTO APLICACIÓN Y PROMOCION DE RECURSOS RENOVABLES  Y MANEJO DE ECOSISTEMAS</t>
  </si>
  <si>
    <t>CONTRATO DE PRESTACION 0137/2012209. OBJETO: PRESTAR SERVICIOS PROFESIONALES A LA DIRECCION TERRITORIAL PUTUMAYO, PROYECTO CARACTERIZACION Y AFIANZAMIENTO ECOTURISTICO</t>
  </si>
  <si>
    <t>CORPORACION ESCUELA GALAN PARA EL DESARROLLO DE LA DEMOCRACIA</t>
  </si>
  <si>
    <t>CONTRATO DE PRESTACION DE SERVICIOS No. 160/2014. OBJETO: FORTALECER CRITERIOS DE EFICIENCIA Y SOSTENIBILIDAD, LA GOBERNABILIDAD DEMOCRATICA, CULTURA DE PAZ Y LEGALIDAD.</t>
  </si>
  <si>
    <t>INESUP</t>
  </si>
  <si>
    <t>CABILDO INDIGENA KAMENTSA DE MOCOA</t>
  </si>
  <si>
    <t>PRESTACION DE SERVICIOS PROFESIONALES EN DERECHOS HUMANOS, INVESTIGACION DEL YAGE Y VINCULO DERCHO HUMANOS</t>
  </si>
  <si>
    <t>PRESTACION DE SERVICIOS PROFESIONALES COMO ABOGADO ESPECIALISTA EN DERECHO AMBIENTAL</t>
  </si>
  <si>
    <t>ADMINISTRADOR DE EMPRESAS/UNIVERSIDAD COPERATIVA DE COLOMBIA/2001</t>
  </si>
  <si>
    <t>31008/CPAE/2006</t>
  </si>
  <si>
    <t>ESPECIALISTA EN GERENCIA FINANCIERA/UNIVERSIDAD AUTONOMA DE COLOMBIA/2002; ESPECIALISTA EN INFORMATICA PARA LA GERENCIA DE PROYECTOS/2003.</t>
  </si>
  <si>
    <t>DIRECTOR TERITORIAL SEDE PUTUMAYO</t>
  </si>
  <si>
    <t>SUBDIRECTOR GENERAL AREA DE ADMINISTRACION AMBIENTAL</t>
  </si>
  <si>
    <t>ASESOR AREA ADMINISTRATIVA, CODIGO 1020, GRADO 07</t>
  </si>
  <si>
    <t>SUBDIRECTOR GENERAL AREA DE ADMINISTRACION Y FINANCIERA</t>
  </si>
  <si>
    <t xml:space="preserve"> CONTRATO No. 286/2011. OBJETO: PRESTACION DE SERVICIOS PROFESIONALES DE ASISTENCIA TECNICA EN COMERCIO EXTERIOR AL SECTOR PRODUCTIVO</t>
  </si>
  <si>
    <t>CONTRATO No. 031/2011. OBJETO: PRESTACION DE SERVICIOS EN PRODUCTIVIDAD Y COMPETITIVIDAD EN SECTOR TURISTICO</t>
  </si>
  <si>
    <t>CONTRATO No. 271/2010. OBJETO: PRESTACION DE SERVICIOS EN ACOMPAÑAMIENTO DE LA SECRETARIA DE PRODUCTIVIDAD Y COMPETITIVIDAD, AREA TURISTICA</t>
  </si>
  <si>
    <t>FUNDACION LUPUNA</t>
  </si>
  <si>
    <t>ASESOR EN TEMAS ADMINISTRATIVOS Y FINANCIEROS</t>
  </si>
  <si>
    <t>EFECTY</t>
  </si>
  <si>
    <t>CONTRATO DE OPERACIÓN DE TRASLADO Y CONDUCCION DE VALORES</t>
  </si>
  <si>
    <t>SOCIEDAD 9 MILONARIA</t>
  </si>
  <si>
    <t>PROFESIONAL UNIVERSITARIO DEL AREA DE PRESUPUESTO</t>
  </si>
  <si>
    <t>CONTADORA PUBLICA/UNIVERSIDAD DE LA SALLE/1995</t>
  </si>
  <si>
    <t>44553-T/JUNTA CENTRAL DE CONTADORES/1995</t>
  </si>
  <si>
    <t>ESPECIALISTA EN ALTA GERENCIA/UNIVERSIDAD MARIANA/1999; ESPECIALISTA EN REVISORIA FISCAL Y CONTRALORIA/CORPORACION UNIVERSITARIA REMINGTON/2008; MAESTRIA EN GERENCIA Y ASESORIA FINANCIERA/UNIVERSIDAD MARIANA/2015.</t>
  </si>
  <si>
    <t>PROFESIONAL UNIVERSITARIO CODIGO 2440-GRADO 09, SUBDIRECCION ADMINISTRATIVA Y FINANCIERA</t>
  </si>
  <si>
    <t>PROFESIONAL UNIVERSITARIO CODIGO 2044-GRADO 09, AREA DE PLANIFICACION Y ORDENAMIENTO AMBIENTAL</t>
  </si>
  <si>
    <t>PROFESIONAL UNIVERSITARIO CODIGO 2044-GRADO 09, AREA SUBDIRECCION ADMINISTRATIVA Y FINANCIERA-CONTABILIDAD Y PERSONAL</t>
  </si>
  <si>
    <t>BIENESTAR FAMILIAR, REGIONAL PUTUMAYO, MOCOA</t>
  </si>
  <si>
    <t xml:space="preserve">PROFESIONAL ESPECIALIZADO, CODIGO 2028, GRADO 15. DIRECTORA ENCARGADA </t>
  </si>
  <si>
    <t>LA CERTIFICACION NO APARECE FECHA DE TERMINACION DEL CONTRATO</t>
  </si>
  <si>
    <t>PROFESIONAL ESPECIALIZADO, CODIGO 2028, GRADO 13. GRUPO FINANCIERA</t>
  </si>
  <si>
    <t>GEOLOGO/UNIVERSIDAD DE CALDAS/1991</t>
  </si>
  <si>
    <t>1006/CPG/1991</t>
  </si>
  <si>
    <t>ESPECIALISTA EN GESTION DEL DESARROLLO REGIONAL/UNIVERSIDAD SUR COLOMBIANA/1999; MAGISTER EN ESTUDIOS AMAZONICOS/UNIVERSIDAD NACIONAL DE COLOMBIA/2005</t>
  </si>
  <si>
    <t>PROFESIONAL ESPECIALIZADO, CODIGO 3010, GRADO 20</t>
  </si>
  <si>
    <t>ASESOR, CODIGO 1020, GRADO 07</t>
  </si>
  <si>
    <t>SUBDIRECTOR GENERAL AREA MANEJO AMBIENTAL , CODIGO 040, GRADO 16</t>
  </si>
  <si>
    <t>CONTRATO DE PRESTACION DE SERVICIOS 044</t>
  </si>
  <si>
    <t>CONTRATO SIN FORMALIDADES PLENAS, No. 020</t>
  </si>
  <si>
    <t>CONTRATO SIN FORMALIDADES PLENAS, No. 016</t>
  </si>
  <si>
    <t>CONTRATO DE PRESTACION DE SERVICIOS 018</t>
  </si>
  <si>
    <t>CONTRATO SIN FORMALIDADES PLENAS, No. 0116</t>
  </si>
  <si>
    <t>CONTRATO SIN FORMALIDADES PLENAS, No. 023</t>
  </si>
  <si>
    <t>CONTRATO DE PRESTACION DE SERVICIOS 002</t>
  </si>
  <si>
    <t>CONTRATO DE PRESTACION DE SERVICIOS 086</t>
  </si>
  <si>
    <t>ORDEN DE PRESTACION DE SERVICIOS 0377</t>
  </si>
  <si>
    <t>ORDEN DE PRESTACION DE SERVICIOS 0388</t>
  </si>
  <si>
    <t>ORDEN DE PRESTACION DE SERVICIOS 0186</t>
  </si>
  <si>
    <t>ORDEN DE PRESTACION DE SERVICIOS 011</t>
  </si>
  <si>
    <t>ORDEN DE PRESTACION DE SERVICIOS 064</t>
  </si>
  <si>
    <t>ORDEN DE PRESTACION DE SERVICIOS 013</t>
  </si>
  <si>
    <t>ORDEN DE PRESTACION DE SERVICIOS SIN/No.</t>
  </si>
  <si>
    <t>ORDEN DE PRESTACION DE SERVICIOS 0128</t>
  </si>
  <si>
    <t>INGENIERO DE MINAS/FUNDACION UNIVERSITARIA DE POPAYAN/2005</t>
  </si>
  <si>
    <t>19218145655/COPNIA/2007</t>
  </si>
  <si>
    <t>ESPECIALISTA EN GERENCIA DE PROYECTOS/UNIVERSIDAD DEL TOLIMA/2005</t>
  </si>
  <si>
    <t>COORDINADOR DEL BANCO DE PROYECTOS DE LA SECRETARIA DE PLANEACION</t>
  </si>
  <si>
    <t>COTRALOR PROVINCIAL-GRADO 01</t>
  </si>
  <si>
    <t>ZOOTECNISTA/UNIVERSIDAD DE LA AMAZONIA/1992</t>
  </si>
  <si>
    <t>07448/CPMVZC</t>
  </si>
  <si>
    <t>ESPECIALISTA EN ECOLOGIA, MEDIO AMBIENTE Y DESARROLLO/UNIVERSIDAD INCA DE COLOMBIA/1997</t>
  </si>
  <si>
    <t>ALCALDIA MUNICIPAL DE ORITO</t>
  </si>
  <si>
    <t>DIRECTOR DE LA JUNIDAD MUNICIPAL DE ASISTENCIA TECNICA AGROPECUARIA-UMATA</t>
  </si>
  <si>
    <t>ASESOR DE UMATA</t>
  </si>
  <si>
    <t>FUTURO AMBIENTAL</t>
  </si>
  <si>
    <t>GERENTE</t>
  </si>
  <si>
    <t>SERVI - AGRO</t>
  </si>
  <si>
    <t>NO CUMPLE</t>
  </si>
  <si>
    <t>NO CUMPLE PORQUE DEBIDO A LA FECHA DE GRADO RECIENTE NO ALCANZA A ACREDITAR EL TIEMPO EXIGIDO DE EXPERIENCIA GENERAL Y LA EXPERIENCIA ESPECIFICA EN LO AMBIENTAL.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</si>
</sst>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4A4A4A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top"/>
    </xf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5" borderId="1" xfId="0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 wrapText="1"/>
    </xf>
    <xf numFmtId="14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3" fontId="5" fillId="0" borderId="2" xfId="0" applyNumberFormat="1" applyFont="1" applyBorder="1" applyAlignment="1">
      <alignment horizontal="left" vertical="center" wrapText="1" indent="1"/>
    </xf>
    <xf numFmtId="3" fontId="0" fillId="0" borderId="3" xfId="0" applyNumberFormat="1" applyFont="1" applyBorder="1" applyAlignment="1">
      <alignment horizontal="left" vertical="center" wrapText="1" indent="1"/>
    </xf>
    <xf numFmtId="0" fontId="0" fillId="0" borderId="0" xfId="0" applyAlignment="1">
      <alignment horizontal="right" vertical="center"/>
    </xf>
    <xf numFmtId="0" fontId="0" fillId="0" borderId="0" xfId="0" applyFill="1"/>
    <xf numFmtId="3" fontId="5" fillId="0" borderId="1" xfId="0" applyNumberFormat="1" applyFont="1" applyBorder="1" applyAlignment="1">
      <alignment horizontal="left" vertical="center" wrapText="1" inden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 applyProtection="1">
      <alignment horizontal="left" vertical="center" wrapText="1" indent="1"/>
      <protection locked="0"/>
    </xf>
    <xf numFmtId="3" fontId="5" fillId="0" borderId="1" xfId="0" applyNumberFormat="1" applyFont="1" applyBorder="1" applyAlignment="1">
      <alignment horizontal="right" vertical="center" wrapText="1"/>
    </xf>
    <xf numFmtId="3" fontId="0" fillId="0" borderId="1" xfId="0" applyNumberFormat="1" applyBorder="1" applyAlignment="1">
      <alignment horizontal="left" vertical="center" wrapText="1" inden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right" vertical="center" wrapText="1" indent="1"/>
    </xf>
    <xf numFmtId="0" fontId="5" fillId="4" borderId="1" xfId="0" applyFont="1" applyFill="1" applyBorder="1" applyAlignment="1">
      <alignment horizontal="right" vertical="center" wrapText="1" indent="1"/>
    </xf>
    <xf numFmtId="3" fontId="5" fillId="4" borderId="19" xfId="0" applyNumberFormat="1" applyFont="1" applyFill="1" applyBorder="1" applyAlignment="1">
      <alignment horizontal="right" vertical="center" wrapText="1" indent="1"/>
    </xf>
    <xf numFmtId="3" fontId="5" fillId="4" borderId="1" xfId="0" applyNumberFormat="1" applyFont="1" applyFill="1" applyBorder="1" applyAlignment="1">
      <alignment horizontal="right" vertical="center" wrapText="1" indent="1"/>
    </xf>
    <xf numFmtId="0" fontId="5" fillId="10" borderId="1" xfId="0" applyFont="1" applyFill="1" applyBorder="1" applyAlignment="1">
      <alignment horizontal="right" vertical="center" wrapText="1" indent="1"/>
    </xf>
    <xf numFmtId="3" fontId="5" fillId="10" borderId="1" xfId="0" applyNumberFormat="1" applyFont="1" applyFill="1" applyBorder="1" applyAlignment="1">
      <alignment horizontal="right" vertical="center" wrapText="1" indent="1"/>
    </xf>
    <xf numFmtId="0" fontId="5" fillId="10" borderId="19" xfId="0" applyFont="1" applyFill="1" applyBorder="1" applyAlignment="1">
      <alignment horizontal="right" vertical="center" wrapText="1" indent="1"/>
    </xf>
    <xf numFmtId="0" fontId="5" fillId="10" borderId="20" xfId="0" applyFont="1" applyFill="1" applyBorder="1" applyAlignment="1">
      <alignment horizontal="right" vertical="center" wrapText="1" indent="1"/>
    </xf>
    <xf numFmtId="3" fontId="5" fillId="10" borderId="19" xfId="0" applyNumberFormat="1" applyFont="1" applyFill="1" applyBorder="1" applyAlignment="1">
      <alignment horizontal="right" vertical="center" wrapText="1" indent="1"/>
    </xf>
    <xf numFmtId="3" fontId="5" fillId="10" borderId="20" xfId="0" applyNumberFormat="1" applyFont="1" applyFill="1" applyBorder="1" applyAlignment="1">
      <alignment horizontal="right" vertical="center" wrapText="1" indent="1"/>
    </xf>
    <xf numFmtId="0" fontId="7" fillId="4" borderId="2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right" vertical="center" wrapText="1" indent="1"/>
    </xf>
    <xf numFmtId="3" fontId="5" fillId="4" borderId="2" xfId="0" applyNumberFormat="1" applyFont="1" applyFill="1" applyBorder="1" applyAlignment="1">
      <alignment horizontal="right" vertical="center" wrapText="1" indent="1"/>
    </xf>
    <xf numFmtId="0" fontId="7" fillId="10" borderId="23" xfId="0" applyFont="1" applyFill="1" applyBorder="1" applyAlignment="1">
      <alignment horizontal="center" vertical="center" wrapText="1"/>
    </xf>
    <xf numFmtId="0" fontId="7" fillId="10" borderId="24" xfId="0" applyFont="1" applyFill="1" applyBorder="1" applyAlignment="1">
      <alignment horizontal="center" vertical="center" wrapText="1"/>
    </xf>
    <xf numFmtId="0" fontId="7" fillId="10" borderId="25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right" vertical="center" wrapText="1" indent="1"/>
    </xf>
    <xf numFmtId="3" fontId="5" fillId="11" borderId="1" xfId="0" applyNumberFormat="1" applyFont="1" applyFill="1" applyBorder="1" applyAlignment="1">
      <alignment horizontal="right" vertical="center" wrapText="1" indent="1"/>
    </xf>
    <xf numFmtId="0" fontId="7" fillId="11" borderId="16" xfId="0" applyFont="1" applyFill="1" applyBorder="1" applyAlignment="1">
      <alignment horizontal="center" vertical="center" wrapText="1"/>
    </xf>
    <xf numFmtId="0" fontId="7" fillId="11" borderId="17" xfId="0" applyFont="1" applyFill="1" applyBorder="1" applyAlignment="1">
      <alignment horizontal="center" vertical="center" wrapText="1"/>
    </xf>
    <xf numFmtId="0" fontId="7" fillId="11" borderId="18" xfId="0" applyFont="1" applyFill="1" applyBorder="1" applyAlignment="1">
      <alignment horizontal="center" vertical="center" wrapText="1"/>
    </xf>
    <xf numFmtId="0" fontId="5" fillId="11" borderId="19" xfId="0" applyFont="1" applyFill="1" applyBorder="1" applyAlignment="1">
      <alignment horizontal="right" vertical="center" wrapText="1" indent="1"/>
    </xf>
    <xf numFmtId="0" fontId="5" fillId="11" borderId="20" xfId="0" applyFont="1" applyFill="1" applyBorder="1" applyAlignment="1">
      <alignment horizontal="right" vertical="center" wrapText="1" indent="1"/>
    </xf>
    <xf numFmtId="3" fontId="5" fillId="11" borderId="19" xfId="0" applyNumberFormat="1" applyFont="1" applyFill="1" applyBorder="1" applyAlignment="1">
      <alignment horizontal="right" vertical="center" wrapText="1" indent="1"/>
    </xf>
    <xf numFmtId="3" fontId="5" fillId="11" borderId="20" xfId="0" applyNumberFormat="1" applyFont="1" applyFill="1" applyBorder="1" applyAlignment="1">
      <alignment horizontal="right" vertical="center" wrapText="1" indent="1"/>
    </xf>
    <xf numFmtId="0" fontId="5" fillId="12" borderId="1" xfId="0" applyFont="1" applyFill="1" applyBorder="1" applyAlignment="1">
      <alignment horizontal="left" vertical="center" wrapText="1" inden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3" fontId="5" fillId="4" borderId="19" xfId="0" applyNumberFormat="1" applyFont="1" applyFill="1" applyBorder="1" applyAlignment="1">
      <alignment horizontal="right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3" fontId="5" fillId="4" borderId="2" xfId="0" applyNumberFormat="1" applyFont="1" applyFill="1" applyBorder="1" applyAlignment="1">
      <alignment horizontal="right" vertical="center" wrapText="1"/>
    </xf>
    <xf numFmtId="3" fontId="5" fillId="10" borderId="19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horizontal="right" vertical="center" wrapText="1"/>
    </xf>
    <xf numFmtId="3" fontId="5" fillId="10" borderId="20" xfId="0" applyNumberFormat="1" applyFont="1" applyFill="1" applyBorder="1" applyAlignment="1">
      <alignment horizontal="right" vertical="center" wrapText="1"/>
    </xf>
    <xf numFmtId="3" fontId="5" fillId="11" borderId="19" xfId="0" applyNumberFormat="1" applyFont="1" applyFill="1" applyBorder="1" applyAlignment="1">
      <alignment horizontal="right" vertical="center" wrapText="1"/>
    </xf>
    <xf numFmtId="3" fontId="5" fillId="11" borderId="1" xfId="0" applyNumberFormat="1" applyFont="1" applyFill="1" applyBorder="1" applyAlignment="1">
      <alignment horizontal="right" vertical="center" wrapText="1"/>
    </xf>
    <xf numFmtId="3" fontId="5" fillId="11" borderId="20" xfId="0" applyNumberFormat="1" applyFont="1" applyFill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9" fillId="0" borderId="0" xfId="1" quotePrefix="1" applyAlignment="1">
      <alignment horizont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29" xfId="0" applyBorder="1" applyAlignment="1">
      <alignment horizontal="left" wrapText="1" indent="1"/>
    </xf>
    <xf numFmtId="0" fontId="0" fillId="0" borderId="29" xfId="0" applyBorder="1" applyAlignment="1">
      <alignment horizontal="right" vertical="center"/>
    </xf>
    <xf numFmtId="0" fontId="5" fillId="4" borderId="30" xfId="0" applyFont="1" applyFill="1" applyBorder="1" applyAlignment="1">
      <alignment horizontal="right" vertical="center" wrapText="1"/>
    </xf>
    <xf numFmtId="0" fontId="5" fillId="4" borderId="8" xfId="0" applyFont="1" applyFill="1" applyBorder="1" applyAlignment="1">
      <alignment horizontal="right" vertical="center" wrapText="1"/>
    </xf>
    <xf numFmtId="0" fontId="5" fillId="4" borderId="10" xfId="0" applyFont="1" applyFill="1" applyBorder="1" applyAlignment="1">
      <alignment horizontal="right" vertical="center" wrapText="1"/>
    </xf>
    <xf numFmtId="0" fontId="5" fillId="10" borderId="30" xfId="0" applyFont="1" applyFill="1" applyBorder="1" applyAlignment="1">
      <alignment horizontal="right" vertical="center" wrapText="1"/>
    </xf>
    <xf numFmtId="0" fontId="5" fillId="10" borderId="8" xfId="0" applyFont="1" applyFill="1" applyBorder="1" applyAlignment="1">
      <alignment horizontal="right" vertical="center" wrapText="1"/>
    </xf>
    <xf numFmtId="0" fontId="5" fillId="10" borderId="31" xfId="0" applyFont="1" applyFill="1" applyBorder="1" applyAlignment="1">
      <alignment horizontal="right" vertical="center" wrapText="1"/>
    </xf>
    <xf numFmtId="0" fontId="5" fillId="11" borderId="30" xfId="0" applyFont="1" applyFill="1" applyBorder="1" applyAlignment="1">
      <alignment horizontal="right" vertical="center" wrapText="1"/>
    </xf>
    <xf numFmtId="0" fontId="5" fillId="11" borderId="8" xfId="0" applyFont="1" applyFill="1" applyBorder="1" applyAlignment="1">
      <alignment horizontal="right" vertical="center" wrapText="1"/>
    </xf>
    <xf numFmtId="0" fontId="5" fillId="11" borderId="31" xfId="0" applyFont="1" applyFill="1" applyBorder="1" applyAlignment="1">
      <alignment horizontal="right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10" borderId="35" xfId="0" applyFont="1" applyFill="1" applyBorder="1" applyAlignment="1">
      <alignment horizontal="center" vertical="center" wrapText="1"/>
    </xf>
    <xf numFmtId="0" fontId="7" fillId="10" borderId="33" xfId="0" applyFont="1" applyFill="1" applyBorder="1" applyAlignment="1">
      <alignment horizontal="center" vertical="center" wrapText="1"/>
    </xf>
    <xf numFmtId="0" fontId="7" fillId="10" borderId="36" xfId="0" applyFont="1" applyFill="1" applyBorder="1" applyAlignment="1">
      <alignment horizontal="center" vertical="center" wrapText="1"/>
    </xf>
    <xf numFmtId="0" fontId="7" fillId="11" borderId="35" xfId="0" applyFont="1" applyFill="1" applyBorder="1" applyAlignment="1">
      <alignment horizontal="center" vertical="center" wrapText="1"/>
    </xf>
    <xf numFmtId="0" fontId="7" fillId="11" borderId="33" xfId="0" applyFont="1" applyFill="1" applyBorder="1" applyAlignment="1">
      <alignment horizontal="center" vertical="center" wrapText="1"/>
    </xf>
    <xf numFmtId="0" fontId="7" fillId="11" borderId="36" xfId="0" applyFont="1" applyFill="1" applyBorder="1" applyAlignment="1">
      <alignment horizontal="center" vertical="center" wrapText="1"/>
    </xf>
    <xf numFmtId="0" fontId="0" fillId="0" borderId="29" xfId="0" applyFont="1" applyBorder="1" applyAlignment="1">
      <alignment vertical="center"/>
    </xf>
    <xf numFmtId="0" fontId="0" fillId="0" borderId="29" xfId="0" applyFont="1" applyBorder="1" applyAlignment="1">
      <alignment vertical="center" wrapText="1"/>
    </xf>
    <xf numFmtId="0" fontId="9" fillId="2" borderId="2" xfId="1" applyFill="1" applyBorder="1" applyAlignment="1">
      <alignment horizontal="left" vertical="center" indent="1"/>
    </xf>
    <xf numFmtId="0" fontId="9" fillId="2" borderId="2" xfId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left" vertical="center" wrapText="1" indent="1"/>
    </xf>
    <xf numFmtId="3" fontId="0" fillId="0" borderId="8" xfId="0" applyNumberFormat="1" applyBorder="1" applyAlignment="1">
      <alignment horizontal="left" vertical="center" wrapText="1" indent="1"/>
    </xf>
    <xf numFmtId="3" fontId="0" fillId="0" borderId="7" xfId="0" applyNumberFormat="1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3" fontId="0" fillId="0" borderId="1" xfId="0" applyNumberFormat="1" applyBorder="1" applyAlignment="1">
      <alignment horizontal="left" vertical="center"/>
    </xf>
    <xf numFmtId="3" fontId="0" fillId="0" borderId="1" xfId="0" applyNumberFormat="1" applyBorder="1" applyAlignment="1">
      <alignment horizontal="left" vertical="top" wrapText="1"/>
    </xf>
    <xf numFmtId="0" fontId="0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 applyProtection="1">
      <alignment horizontal="left" vertical="center" indent="1"/>
      <protection locked="0"/>
    </xf>
    <xf numFmtId="0" fontId="1" fillId="2" borderId="3" xfId="0" applyFont="1" applyFill="1" applyBorder="1" applyAlignment="1" applyProtection="1">
      <alignment horizontal="left" vertical="center" indent="1"/>
      <protection locked="0"/>
    </xf>
    <xf numFmtId="0" fontId="1" fillId="2" borderId="4" xfId="0" applyFont="1" applyFill="1" applyBorder="1" applyAlignment="1" applyProtection="1">
      <alignment horizontal="left" vertical="center" indent="1"/>
      <protection locked="0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2" borderId="3" xfId="0" applyFill="1" applyBorder="1" applyAlignment="1" applyProtection="1">
      <alignment horizontal="left" vertical="center" indent="1"/>
      <protection locked="0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1" fillId="2" borderId="2" xfId="0" applyFont="1" applyFill="1" applyBorder="1" applyAlignment="1" applyProtection="1">
      <alignment horizontal="left" vertical="center" wrapText="1" indent="1"/>
      <protection locked="0"/>
    </xf>
    <xf numFmtId="0" fontId="1" fillId="2" borderId="3" xfId="0" applyFont="1" applyFill="1" applyBorder="1" applyAlignment="1" applyProtection="1">
      <alignment horizontal="left" vertical="center" wrapText="1" indent="1"/>
      <protection locked="0"/>
    </xf>
    <xf numFmtId="0" fontId="1" fillId="2" borderId="4" xfId="0" applyFont="1" applyFill="1" applyBorder="1" applyAlignment="1" applyProtection="1">
      <alignment horizontal="left" vertical="center" wrapText="1" indent="1"/>
      <protection locked="0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left" vertical="center" indent="1"/>
      <protection locked="0"/>
    </xf>
    <xf numFmtId="3" fontId="0" fillId="2" borderId="2" xfId="0" applyNumberFormat="1" applyFill="1" applyBorder="1" applyAlignment="1" applyProtection="1">
      <alignment horizontal="left" vertical="center" indent="1"/>
      <protection locked="0"/>
    </xf>
    <xf numFmtId="3" fontId="0" fillId="2" borderId="3" xfId="0" applyNumberFormat="1" applyFill="1" applyBorder="1" applyAlignment="1" applyProtection="1">
      <alignment horizontal="left" vertical="center" indent="1"/>
      <protection locked="0"/>
    </xf>
    <xf numFmtId="3" fontId="0" fillId="2" borderId="4" xfId="0" applyNumberFormat="1" applyFill="1" applyBorder="1" applyAlignment="1" applyProtection="1">
      <alignment horizontal="left" vertical="center" inden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6" borderId="9" xfId="0" applyFont="1" applyFill="1" applyBorder="1" applyAlignment="1" applyProtection="1">
      <alignment horizontal="left" vertical="center" wrapText="1"/>
      <protection locked="0"/>
    </xf>
    <xf numFmtId="0" fontId="10" fillId="6" borderId="11" xfId="0" applyFont="1" applyFill="1" applyBorder="1" applyAlignment="1" applyProtection="1">
      <alignment horizontal="left" vertical="center" wrapText="1"/>
      <protection locked="0"/>
    </xf>
    <xf numFmtId="0" fontId="10" fillId="6" borderId="10" xfId="0" applyFont="1" applyFill="1" applyBorder="1" applyAlignment="1" applyProtection="1">
      <alignment horizontal="left" vertical="center" wrapText="1"/>
      <protection locked="0"/>
    </xf>
    <xf numFmtId="0" fontId="10" fillId="6" borderId="12" xfId="0" applyFont="1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justify" vertical="center" wrapText="1"/>
      <protection locked="0"/>
    </xf>
    <xf numFmtId="0" fontId="1" fillId="2" borderId="3" xfId="0" applyFont="1" applyFill="1" applyBorder="1" applyAlignment="1" applyProtection="1">
      <alignment horizontal="justify" vertical="center" wrapText="1"/>
      <protection locked="0"/>
    </xf>
    <xf numFmtId="0" fontId="1" fillId="2" borderId="4" xfId="0" applyFont="1" applyFill="1" applyBorder="1" applyAlignment="1" applyProtection="1">
      <alignment horizontal="justify" vertical="center" wrapText="1"/>
      <protection locked="0"/>
    </xf>
    <xf numFmtId="0" fontId="6" fillId="2" borderId="0" xfId="0" applyFont="1" applyFill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6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CUMULADO RESULTADO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1424577</xdr:colOff>
      <xdr:row>3</xdr:row>
      <xdr:rowOff>21405</xdr:rowOff>
    </xdr:from>
    <xdr:to>
      <xdr:col>4</xdr:col>
      <xdr:colOff>1745854</xdr:colOff>
      <xdr:row>3</xdr:row>
      <xdr:rowOff>286603</xdr:rowOff>
    </xdr:to>
    <xdr:pic>
      <xdr:nvPicPr>
        <xdr:cNvPr id="3" name="Picture 1" descr="C:\Documents and Settings\Administrador\Configuración local\Archivos temporales de Internet\Content.IE5\6JRU8805\MC900433243[1]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68227" y="697680"/>
          <a:ext cx="321277" cy="322348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1424577</xdr:colOff>
      <xdr:row>3</xdr:row>
      <xdr:rowOff>21405</xdr:rowOff>
    </xdr:from>
    <xdr:to>
      <xdr:col>4</xdr:col>
      <xdr:colOff>1745854</xdr:colOff>
      <xdr:row>3</xdr:row>
      <xdr:rowOff>286603</xdr:rowOff>
    </xdr:to>
    <xdr:pic>
      <xdr:nvPicPr>
        <xdr:cNvPr id="4" name="Picture 1" descr="C:\Documents and Settings\Administrador\Configuración local\Archivos temporales de Internet\Content.IE5\6JRU8805\MC900433243[1]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68227" y="697680"/>
          <a:ext cx="321277" cy="32234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228600</xdr:colOff>
      <xdr:row>347</xdr:row>
      <xdr:rowOff>28575</xdr:rowOff>
    </xdr:from>
    <xdr:to>
      <xdr:col>16</xdr:col>
      <xdr:colOff>438150</xdr:colOff>
      <xdr:row>348</xdr:row>
      <xdr:rowOff>19050</xdr:rowOff>
    </xdr:to>
    <xdr:grpSp>
      <xdr:nvGrpSpPr>
        <xdr:cNvPr id="1027" name="Group 3"/>
        <xdr:cNvGrpSpPr>
          <a:grpSpLocks noChangeAspect="1"/>
        </xdr:cNvGrpSpPr>
      </xdr:nvGrpSpPr>
      <xdr:grpSpPr bwMode="auto">
        <a:xfrm>
          <a:off x="17041668" y="108195052"/>
          <a:ext cx="209550" cy="178089"/>
          <a:chOff x="1642" y="7778"/>
          <a:chExt cx="22" cy="19"/>
        </a:xfrm>
      </xdr:grpSpPr>
      <xdr:sp macro="" textlink="">
        <xdr:nvSpPr>
          <xdr:cNvPr id="1026" name="AutoShape 2"/>
          <xdr:cNvSpPr>
            <a:spLocks noChangeAspect="1" noChangeArrowheads="1" noTextEdit="1"/>
          </xdr:cNvSpPr>
        </xdr:nvSpPr>
        <xdr:spPr bwMode="auto">
          <a:xfrm>
            <a:off x="1642" y="7778"/>
            <a:ext cx="22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8" name="Freeform 4"/>
          <xdr:cNvSpPr>
            <a:spLocks/>
          </xdr:cNvSpPr>
        </xdr:nvSpPr>
        <xdr:spPr bwMode="auto">
          <a:xfrm>
            <a:off x="1222" y="6622"/>
            <a:ext cx="442" cy="1175"/>
          </a:xfrm>
          <a:custGeom>
            <a:avLst/>
            <a:gdLst>
              <a:gd name="T0" fmla="*/ 1247 w 2263"/>
              <a:gd name="T1" fmla="*/ 2257 h 2263"/>
              <a:gd name="T2" fmla="*/ 1387 w 2263"/>
              <a:gd name="T3" fmla="*/ 2233 h 2263"/>
              <a:gd name="T4" fmla="*/ 1520 w 2263"/>
              <a:gd name="T5" fmla="*/ 2193 h 2263"/>
              <a:gd name="T6" fmla="*/ 1646 w 2263"/>
              <a:gd name="T7" fmla="*/ 2137 h 2263"/>
              <a:gd name="T8" fmla="*/ 1764 w 2263"/>
              <a:gd name="T9" fmla="*/ 2068 h 2263"/>
              <a:gd name="T10" fmla="*/ 1871 w 2263"/>
              <a:gd name="T11" fmla="*/ 1985 h 2263"/>
              <a:gd name="T12" fmla="*/ 1968 w 2263"/>
              <a:gd name="T13" fmla="*/ 1891 h 2263"/>
              <a:gd name="T14" fmla="*/ 2053 w 2263"/>
              <a:gd name="T15" fmla="*/ 1784 h 2263"/>
              <a:gd name="T16" fmla="*/ 2126 w 2263"/>
              <a:gd name="T17" fmla="*/ 1668 h 2263"/>
              <a:gd name="T18" fmla="*/ 2184 w 2263"/>
              <a:gd name="T19" fmla="*/ 1544 h 2263"/>
              <a:gd name="T20" fmla="*/ 2227 w 2263"/>
              <a:gd name="T21" fmla="*/ 1413 h 2263"/>
              <a:gd name="T22" fmla="*/ 2253 w 2263"/>
              <a:gd name="T23" fmla="*/ 1275 h 2263"/>
              <a:gd name="T24" fmla="*/ 2263 w 2263"/>
              <a:gd name="T25" fmla="*/ 1131 h 2263"/>
              <a:gd name="T26" fmla="*/ 2253 w 2263"/>
              <a:gd name="T27" fmla="*/ 986 h 2263"/>
              <a:gd name="T28" fmla="*/ 2227 w 2263"/>
              <a:gd name="T29" fmla="*/ 847 h 2263"/>
              <a:gd name="T30" fmla="*/ 2184 w 2263"/>
              <a:gd name="T31" fmla="*/ 715 h 2263"/>
              <a:gd name="T32" fmla="*/ 2126 w 2263"/>
              <a:gd name="T33" fmla="*/ 591 h 2263"/>
              <a:gd name="T34" fmla="*/ 2053 w 2263"/>
              <a:gd name="T35" fmla="*/ 475 h 2263"/>
              <a:gd name="T36" fmla="*/ 1968 w 2263"/>
              <a:gd name="T37" fmla="*/ 370 h 2263"/>
              <a:gd name="T38" fmla="*/ 1871 w 2263"/>
              <a:gd name="T39" fmla="*/ 274 h 2263"/>
              <a:gd name="T40" fmla="*/ 1764 w 2263"/>
              <a:gd name="T41" fmla="*/ 193 h 2263"/>
              <a:gd name="T42" fmla="*/ 1646 w 2263"/>
              <a:gd name="T43" fmla="*/ 122 h 2263"/>
              <a:gd name="T44" fmla="*/ 1520 w 2263"/>
              <a:gd name="T45" fmla="*/ 68 h 2263"/>
              <a:gd name="T46" fmla="*/ 1387 w 2263"/>
              <a:gd name="T47" fmla="*/ 27 h 2263"/>
              <a:gd name="T48" fmla="*/ 1247 w 2263"/>
              <a:gd name="T49" fmla="*/ 5 h 2263"/>
              <a:gd name="T50" fmla="*/ 1102 w 2263"/>
              <a:gd name="T51" fmla="*/ 0 h 2263"/>
              <a:gd name="T52" fmla="*/ 959 w 2263"/>
              <a:gd name="T53" fmla="*/ 12 h 2263"/>
              <a:gd name="T54" fmla="*/ 822 w 2263"/>
              <a:gd name="T55" fmla="*/ 41 h 2263"/>
              <a:gd name="T56" fmla="*/ 692 w 2263"/>
              <a:gd name="T57" fmla="*/ 88 h 2263"/>
              <a:gd name="T58" fmla="*/ 568 w 2263"/>
              <a:gd name="T59" fmla="*/ 148 h 2263"/>
              <a:gd name="T60" fmla="*/ 454 w 2263"/>
              <a:gd name="T61" fmla="*/ 224 h 2263"/>
              <a:gd name="T62" fmla="*/ 351 w 2263"/>
              <a:gd name="T63" fmla="*/ 312 h 2263"/>
              <a:gd name="T64" fmla="*/ 257 w 2263"/>
              <a:gd name="T65" fmla="*/ 411 h 2263"/>
              <a:gd name="T66" fmla="*/ 177 w 2263"/>
              <a:gd name="T67" fmla="*/ 520 h 2263"/>
              <a:gd name="T68" fmla="*/ 111 w 2263"/>
              <a:gd name="T69" fmla="*/ 640 h 2263"/>
              <a:gd name="T70" fmla="*/ 58 w 2263"/>
              <a:gd name="T71" fmla="*/ 768 h 2263"/>
              <a:gd name="T72" fmla="*/ 22 w 2263"/>
              <a:gd name="T73" fmla="*/ 903 h 2263"/>
              <a:gd name="T74" fmla="*/ 2 w 2263"/>
              <a:gd name="T75" fmla="*/ 1043 h 2263"/>
              <a:gd name="T76" fmla="*/ 1 w 2263"/>
              <a:gd name="T77" fmla="*/ 1189 h 2263"/>
              <a:gd name="T78" fmla="*/ 16 w 2263"/>
              <a:gd name="T79" fmla="*/ 1331 h 2263"/>
              <a:gd name="T80" fmla="*/ 50 w 2263"/>
              <a:gd name="T81" fmla="*/ 1466 h 2263"/>
              <a:gd name="T82" fmla="*/ 99 w 2263"/>
              <a:gd name="T83" fmla="*/ 1595 h 2263"/>
              <a:gd name="T84" fmla="*/ 164 w 2263"/>
              <a:gd name="T85" fmla="*/ 1716 h 2263"/>
              <a:gd name="T86" fmla="*/ 240 w 2263"/>
              <a:gd name="T87" fmla="*/ 1828 h 2263"/>
              <a:gd name="T88" fmla="*/ 332 w 2263"/>
              <a:gd name="T89" fmla="*/ 1931 h 2263"/>
              <a:gd name="T90" fmla="*/ 433 w 2263"/>
              <a:gd name="T91" fmla="*/ 2020 h 2263"/>
              <a:gd name="T92" fmla="*/ 544 w 2263"/>
              <a:gd name="T93" fmla="*/ 2098 h 2263"/>
              <a:gd name="T94" fmla="*/ 666 w 2263"/>
              <a:gd name="T95" fmla="*/ 2161 h 2263"/>
              <a:gd name="T96" fmla="*/ 795 w 2263"/>
              <a:gd name="T97" fmla="*/ 2211 h 2263"/>
              <a:gd name="T98" fmla="*/ 931 w 2263"/>
              <a:gd name="T99" fmla="*/ 2245 h 2263"/>
              <a:gd name="T100" fmla="*/ 1073 w 2263"/>
              <a:gd name="T101" fmla="*/ 2261 h 22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263" h="2263">
                <a:moveTo>
                  <a:pt x="1133" y="2263"/>
                </a:moveTo>
                <a:lnTo>
                  <a:pt x="1160" y="2262"/>
                </a:lnTo>
                <a:lnTo>
                  <a:pt x="1189" y="2261"/>
                </a:lnTo>
                <a:lnTo>
                  <a:pt x="1218" y="2258"/>
                </a:lnTo>
                <a:lnTo>
                  <a:pt x="1247" y="2257"/>
                </a:lnTo>
                <a:lnTo>
                  <a:pt x="1275" y="2253"/>
                </a:lnTo>
                <a:lnTo>
                  <a:pt x="1303" y="2250"/>
                </a:lnTo>
                <a:lnTo>
                  <a:pt x="1331" y="2245"/>
                </a:lnTo>
                <a:lnTo>
                  <a:pt x="1359" y="2240"/>
                </a:lnTo>
                <a:lnTo>
                  <a:pt x="1387" y="2233"/>
                </a:lnTo>
                <a:lnTo>
                  <a:pt x="1414" y="2227"/>
                </a:lnTo>
                <a:lnTo>
                  <a:pt x="1440" y="2219"/>
                </a:lnTo>
                <a:lnTo>
                  <a:pt x="1467" y="2211"/>
                </a:lnTo>
                <a:lnTo>
                  <a:pt x="1494" y="2202"/>
                </a:lnTo>
                <a:lnTo>
                  <a:pt x="1520" y="2193"/>
                </a:lnTo>
                <a:lnTo>
                  <a:pt x="1545" y="2183"/>
                </a:lnTo>
                <a:lnTo>
                  <a:pt x="1572" y="2173"/>
                </a:lnTo>
                <a:lnTo>
                  <a:pt x="1596" y="2161"/>
                </a:lnTo>
                <a:lnTo>
                  <a:pt x="1622" y="2150"/>
                </a:lnTo>
                <a:lnTo>
                  <a:pt x="1646" y="2137"/>
                </a:lnTo>
                <a:lnTo>
                  <a:pt x="1670" y="2125"/>
                </a:lnTo>
                <a:lnTo>
                  <a:pt x="1693" y="2112"/>
                </a:lnTo>
                <a:lnTo>
                  <a:pt x="1717" y="2098"/>
                </a:lnTo>
                <a:lnTo>
                  <a:pt x="1741" y="2084"/>
                </a:lnTo>
                <a:lnTo>
                  <a:pt x="1764" y="2068"/>
                </a:lnTo>
                <a:lnTo>
                  <a:pt x="1785" y="2053"/>
                </a:lnTo>
                <a:lnTo>
                  <a:pt x="1807" y="2037"/>
                </a:lnTo>
                <a:lnTo>
                  <a:pt x="1828" y="2020"/>
                </a:lnTo>
                <a:lnTo>
                  <a:pt x="1850" y="2003"/>
                </a:lnTo>
                <a:lnTo>
                  <a:pt x="1871" y="1985"/>
                </a:lnTo>
                <a:lnTo>
                  <a:pt x="1891" y="1967"/>
                </a:lnTo>
                <a:lnTo>
                  <a:pt x="1911" y="1949"/>
                </a:lnTo>
                <a:lnTo>
                  <a:pt x="1931" y="1931"/>
                </a:lnTo>
                <a:lnTo>
                  <a:pt x="1949" y="1911"/>
                </a:lnTo>
                <a:lnTo>
                  <a:pt x="1968" y="1891"/>
                </a:lnTo>
                <a:lnTo>
                  <a:pt x="1986" y="1870"/>
                </a:lnTo>
                <a:lnTo>
                  <a:pt x="2004" y="1850"/>
                </a:lnTo>
                <a:lnTo>
                  <a:pt x="2020" y="1828"/>
                </a:lnTo>
                <a:lnTo>
                  <a:pt x="2037" y="1806"/>
                </a:lnTo>
                <a:lnTo>
                  <a:pt x="2053" y="1784"/>
                </a:lnTo>
                <a:lnTo>
                  <a:pt x="2069" y="1762"/>
                </a:lnTo>
                <a:lnTo>
                  <a:pt x="2083" y="1739"/>
                </a:lnTo>
                <a:lnTo>
                  <a:pt x="2097" y="1716"/>
                </a:lnTo>
                <a:lnTo>
                  <a:pt x="2112" y="1692"/>
                </a:lnTo>
                <a:lnTo>
                  <a:pt x="2126" y="1668"/>
                </a:lnTo>
                <a:lnTo>
                  <a:pt x="2138" y="1644"/>
                </a:lnTo>
                <a:lnTo>
                  <a:pt x="2151" y="1620"/>
                </a:lnTo>
                <a:lnTo>
                  <a:pt x="2162" y="1595"/>
                </a:lnTo>
                <a:lnTo>
                  <a:pt x="2174" y="1571"/>
                </a:lnTo>
                <a:lnTo>
                  <a:pt x="2184" y="1544"/>
                </a:lnTo>
                <a:lnTo>
                  <a:pt x="2193" y="1518"/>
                </a:lnTo>
                <a:lnTo>
                  <a:pt x="2202" y="1492"/>
                </a:lnTo>
                <a:lnTo>
                  <a:pt x="2211" y="1466"/>
                </a:lnTo>
                <a:lnTo>
                  <a:pt x="2219" y="1439"/>
                </a:lnTo>
                <a:lnTo>
                  <a:pt x="2227" y="1413"/>
                </a:lnTo>
                <a:lnTo>
                  <a:pt x="2233" y="1385"/>
                </a:lnTo>
                <a:lnTo>
                  <a:pt x="2240" y="1358"/>
                </a:lnTo>
                <a:lnTo>
                  <a:pt x="2245" y="1331"/>
                </a:lnTo>
                <a:lnTo>
                  <a:pt x="2250" y="1303"/>
                </a:lnTo>
                <a:lnTo>
                  <a:pt x="2253" y="1275"/>
                </a:lnTo>
                <a:lnTo>
                  <a:pt x="2257" y="1246"/>
                </a:lnTo>
                <a:lnTo>
                  <a:pt x="2259" y="1217"/>
                </a:lnTo>
                <a:lnTo>
                  <a:pt x="2261" y="1189"/>
                </a:lnTo>
                <a:lnTo>
                  <a:pt x="2263" y="1160"/>
                </a:lnTo>
                <a:lnTo>
                  <a:pt x="2263" y="1131"/>
                </a:lnTo>
                <a:lnTo>
                  <a:pt x="2263" y="1102"/>
                </a:lnTo>
                <a:lnTo>
                  <a:pt x="2261" y="1072"/>
                </a:lnTo>
                <a:lnTo>
                  <a:pt x="2259" y="1043"/>
                </a:lnTo>
                <a:lnTo>
                  <a:pt x="2257" y="1016"/>
                </a:lnTo>
                <a:lnTo>
                  <a:pt x="2253" y="986"/>
                </a:lnTo>
                <a:lnTo>
                  <a:pt x="2250" y="958"/>
                </a:lnTo>
                <a:lnTo>
                  <a:pt x="2245" y="930"/>
                </a:lnTo>
                <a:lnTo>
                  <a:pt x="2240" y="903"/>
                </a:lnTo>
                <a:lnTo>
                  <a:pt x="2233" y="875"/>
                </a:lnTo>
                <a:lnTo>
                  <a:pt x="2227" y="847"/>
                </a:lnTo>
                <a:lnTo>
                  <a:pt x="2219" y="821"/>
                </a:lnTo>
                <a:lnTo>
                  <a:pt x="2211" y="795"/>
                </a:lnTo>
                <a:lnTo>
                  <a:pt x="2202" y="768"/>
                </a:lnTo>
                <a:lnTo>
                  <a:pt x="2193" y="742"/>
                </a:lnTo>
                <a:lnTo>
                  <a:pt x="2184" y="715"/>
                </a:lnTo>
                <a:lnTo>
                  <a:pt x="2174" y="691"/>
                </a:lnTo>
                <a:lnTo>
                  <a:pt x="2162" y="664"/>
                </a:lnTo>
                <a:lnTo>
                  <a:pt x="2151" y="640"/>
                </a:lnTo>
                <a:lnTo>
                  <a:pt x="2138" y="616"/>
                </a:lnTo>
                <a:lnTo>
                  <a:pt x="2126" y="591"/>
                </a:lnTo>
                <a:lnTo>
                  <a:pt x="2112" y="567"/>
                </a:lnTo>
                <a:lnTo>
                  <a:pt x="2097" y="543"/>
                </a:lnTo>
                <a:lnTo>
                  <a:pt x="2083" y="520"/>
                </a:lnTo>
                <a:lnTo>
                  <a:pt x="2069" y="499"/>
                </a:lnTo>
                <a:lnTo>
                  <a:pt x="2053" y="475"/>
                </a:lnTo>
                <a:lnTo>
                  <a:pt x="2037" y="453"/>
                </a:lnTo>
                <a:lnTo>
                  <a:pt x="2020" y="431"/>
                </a:lnTo>
                <a:lnTo>
                  <a:pt x="2004" y="411"/>
                </a:lnTo>
                <a:lnTo>
                  <a:pt x="1986" y="389"/>
                </a:lnTo>
                <a:lnTo>
                  <a:pt x="1968" y="370"/>
                </a:lnTo>
                <a:lnTo>
                  <a:pt x="1949" y="350"/>
                </a:lnTo>
                <a:lnTo>
                  <a:pt x="1931" y="332"/>
                </a:lnTo>
                <a:lnTo>
                  <a:pt x="1911" y="312"/>
                </a:lnTo>
                <a:lnTo>
                  <a:pt x="1891" y="293"/>
                </a:lnTo>
                <a:lnTo>
                  <a:pt x="1871" y="274"/>
                </a:lnTo>
                <a:lnTo>
                  <a:pt x="1850" y="258"/>
                </a:lnTo>
                <a:lnTo>
                  <a:pt x="1828" y="240"/>
                </a:lnTo>
                <a:lnTo>
                  <a:pt x="1807" y="224"/>
                </a:lnTo>
                <a:lnTo>
                  <a:pt x="1785" y="207"/>
                </a:lnTo>
                <a:lnTo>
                  <a:pt x="1764" y="193"/>
                </a:lnTo>
                <a:lnTo>
                  <a:pt x="1741" y="176"/>
                </a:lnTo>
                <a:lnTo>
                  <a:pt x="1717" y="163"/>
                </a:lnTo>
                <a:lnTo>
                  <a:pt x="1693" y="148"/>
                </a:lnTo>
                <a:lnTo>
                  <a:pt x="1670" y="135"/>
                </a:lnTo>
                <a:lnTo>
                  <a:pt x="1646" y="122"/>
                </a:lnTo>
                <a:lnTo>
                  <a:pt x="1622" y="111"/>
                </a:lnTo>
                <a:lnTo>
                  <a:pt x="1596" y="99"/>
                </a:lnTo>
                <a:lnTo>
                  <a:pt x="1572" y="88"/>
                </a:lnTo>
                <a:lnTo>
                  <a:pt x="1545" y="77"/>
                </a:lnTo>
                <a:lnTo>
                  <a:pt x="1520" y="68"/>
                </a:lnTo>
                <a:lnTo>
                  <a:pt x="1494" y="58"/>
                </a:lnTo>
                <a:lnTo>
                  <a:pt x="1467" y="49"/>
                </a:lnTo>
                <a:lnTo>
                  <a:pt x="1440" y="41"/>
                </a:lnTo>
                <a:lnTo>
                  <a:pt x="1414" y="34"/>
                </a:lnTo>
                <a:lnTo>
                  <a:pt x="1387" y="27"/>
                </a:lnTo>
                <a:lnTo>
                  <a:pt x="1359" y="22"/>
                </a:lnTo>
                <a:lnTo>
                  <a:pt x="1331" y="16"/>
                </a:lnTo>
                <a:lnTo>
                  <a:pt x="1303" y="12"/>
                </a:lnTo>
                <a:lnTo>
                  <a:pt x="1275" y="7"/>
                </a:lnTo>
                <a:lnTo>
                  <a:pt x="1247" y="5"/>
                </a:lnTo>
                <a:lnTo>
                  <a:pt x="1218" y="2"/>
                </a:lnTo>
                <a:lnTo>
                  <a:pt x="1189" y="1"/>
                </a:lnTo>
                <a:lnTo>
                  <a:pt x="1160" y="0"/>
                </a:lnTo>
                <a:lnTo>
                  <a:pt x="1133" y="0"/>
                </a:lnTo>
                <a:lnTo>
                  <a:pt x="1102" y="0"/>
                </a:lnTo>
                <a:lnTo>
                  <a:pt x="1073" y="1"/>
                </a:lnTo>
                <a:lnTo>
                  <a:pt x="1044" y="2"/>
                </a:lnTo>
                <a:lnTo>
                  <a:pt x="1016" y="5"/>
                </a:lnTo>
                <a:lnTo>
                  <a:pt x="987" y="7"/>
                </a:lnTo>
                <a:lnTo>
                  <a:pt x="959" y="12"/>
                </a:lnTo>
                <a:lnTo>
                  <a:pt x="931" y="16"/>
                </a:lnTo>
                <a:lnTo>
                  <a:pt x="904" y="22"/>
                </a:lnTo>
                <a:lnTo>
                  <a:pt x="875" y="27"/>
                </a:lnTo>
                <a:lnTo>
                  <a:pt x="848" y="34"/>
                </a:lnTo>
                <a:lnTo>
                  <a:pt x="822" y="41"/>
                </a:lnTo>
                <a:lnTo>
                  <a:pt x="795" y="49"/>
                </a:lnTo>
                <a:lnTo>
                  <a:pt x="769" y="58"/>
                </a:lnTo>
                <a:lnTo>
                  <a:pt x="742" y="68"/>
                </a:lnTo>
                <a:lnTo>
                  <a:pt x="716" y="77"/>
                </a:lnTo>
                <a:lnTo>
                  <a:pt x="692" y="88"/>
                </a:lnTo>
                <a:lnTo>
                  <a:pt x="666" y="99"/>
                </a:lnTo>
                <a:lnTo>
                  <a:pt x="641" y="111"/>
                </a:lnTo>
                <a:lnTo>
                  <a:pt x="616" y="122"/>
                </a:lnTo>
                <a:lnTo>
                  <a:pt x="592" y="135"/>
                </a:lnTo>
                <a:lnTo>
                  <a:pt x="568" y="148"/>
                </a:lnTo>
                <a:lnTo>
                  <a:pt x="544" y="163"/>
                </a:lnTo>
                <a:lnTo>
                  <a:pt x="521" y="176"/>
                </a:lnTo>
                <a:lnTo>
                  <a:pt x="499" y="193"/>
                </a:lnTo>
                <a:lnTo>
                  <a:pt x="476" y="207"/>
                </a:lnTo>
                <a:lnTo>
                  <a:pt x="454" y="224"/>
                </a:lnTo>
                <a:lnTo>
                  <a:pt x="433" y="240"/>
                </a:lnTo>
                <a:lnTo>
                  <a:pt x="412" y="258"/>
                </a:lnTo>
                <a:lnTo>
                  <a:pt x="391" y="274"/>
                </a:lnTo>
                <a:lnTo>
                  <a:pt x="370" y="293"/>
                </a:lnTo>
                <a:lnTo>
                  <a:pt x="351" y="312"/>
                </a:lnTo>
                <a:lnTo>
                  <a:pt x="332" y="332"/>
                </a:lnTo>
                <a:lnTo>
                  <a:pt x="312" y="350"/>
                </a:lnTo>
                <a:lnTo>
                  <a:pt x="293" y="370"/>
                </a:lnTo>
                <a:lnTo>
                  <a:pt x="275" y="389"/>
                </a:lnTo>
                <a:lnTo>
                  <a:pt x="257" y="411"/>
                </a:lnTo>
                <a:lnTo>
                  <a:pt x="240" y="431"/>
                </a:lnTo>
                <a:lnTo>
                  <a:pt x="224" y="453"/>
                </a:lnTo>
                <a:lnTo>
                  <a:pt x="207" y="475"/>
                </a:lnTo>
                <a:lnTo>
                  <a:pt x="193" y="499"/>
                </a:lnTo>
                <a:lnTo>
                  <a:pt x="177" y="520"/>
                </a:lnTo>
                <a:lnTo>
                  <a:pt x="164" y="543"/>
                </a:lnTo>
                <a:lnTo>
                  <a:pt x="149" y="567"/>
                </a:lnTo>
                <a:lnTo>
                  <a:pt x="135" y="591"/>
                </a:lnTo>
                <a:lnTo>
                  <a:pt x="122" y="616"/>
                </a:lnTo>
                <a:lnTo>
                  <a:pt x="111" y="640"/>
                </a:lnTo>
                <a:lnTo>
                  <a:pt x="99" y="664"/>
                </a:lnTo>
                <a:lnTo>
                  <a:pt x="89" y="691"/>
                </a:lnTo>
                <a:lnTo>
                  <a:pt x="77" y="715"/>
                </a:lnTo>
                <a:lnTo>
                  <a:pt x="68" y="742"/>
                </a:lnTo>
                <a:lnTo>
                  <a:pt x="58" y="768"/>
                </a:lnTo>
                <a:lnTo>
                  <a:pt x="50" y="795"/>
                </a:lnTo>
                <a:lnTo>
                  <a:pt x="42" y="821"/>
                </a:lnTo>
                <a:lnTo>
                  <a:pt x="35" y="847"/>
                </a:lnTo>
                <a:lnTo>
                  <a:pt x="28" y="875"/>
                </a:lnTo>
                <a:lnTo>
                  <a:pt x="22" y="903"/>
                </a:lnTo>
                <a:lnTo>
                  <a:pt x="16" y="930"/>
                </a:lnTo>
                <a:lnTo>
                  <a:pt x="12" y="958"/>
                </a:lnTo>
                <a:lnTo>
                  <a:pt x="7" y="986"/>
                </a:lnTo>
                <a:lnTo>
                  <a:pt x="5" y="1016"/>
                </a:lnTo>
                <a:lnTo>
                  <a:pt x="2" y="1043"/>
                </a:lnTo>
                <a:lnTo>
                  <a:pt x="1" y="1072"/>
                </a:lnTo>
                <a:lnTo>
                  <a:pt x="0" y="1102"/>
                </a:lnTo>
                <a:lnTo>
                  <a:pt x="0" y="1131"/>
                </a:lnTo>
                <a:lnTo>
                  <a:pt x="0" y="1160"/>
                </a:lnTo>
                <a:lnTo>
                  <a:pt x="1" y="1189"/>
                </a:lnTo>
                <a:lnTo>
                  <a:pt x="2" y="1217"/>
                </a:lnTo>
                <a:lnTo>
                  <a:pt x="5" y="1246"/>
                </a:lnTo>
                <a:lnTo>
                  <a:pt x="7" y="1275"/>
                </a:lnTo>
                <a:lnTo>
                  <a:pt x="12" y="1303"/>
                </a:lnTo>
                <a:lnTo>
                  <a:pt x="16" y="1331"/>
                </a:lnTo>
                <a:lnTo>
                  <a:pt x="22" y="1358"/>
                </a:lnTo>
                <a:lnTo>
                  <a:pt x="28" y="1385"/>
                </a:lnTo>
                <a:lnTo>
                  <a:pt x="35" y="1413"/>
                </a:lnTo>
                <a:lnTo>
                  <a:pt x="42" y="1439"/>
                </a:lnTo>
                <a:lnTo>
                  <a:pt x="50" y="1466"/>
                </a:lnTo>
                <a:lnTo>
                  <a:pt x="58" y="1492"/>
                </a:lnTo>
                <a:lnTo>
                  <a:pt x="68" y="1518"/>
                </a:lnTo>
                <a:lnTo>
                  <a:pt x="77" y="1544"/>
                </a:lnTo>
                <a:lnTo>
                  <a:pt x="89" y="1571"/>
                </a:lnTo>
                <a:lnTo>
                  <a:pt x="99" y="1595"/>
                </a:lnTo>
                <a:lnTo>
                  <a:pt x="111" y="1620"/>
                </a:lnTo>
                <a:lnTo>
                  <a:pt x="122" y="1644"/>
                </a:lnTo>
                <a:lnTo>
                  <a:pt x="135" y="1668"/>
                </a:lnTo>
                <a:lnTo>
                  <a:pt x="149" y="1692"/>
                </a:lnTo>
                <a:lnTo>
                  <a:pt x="164" y="1716"/>
                </a:lnTo>
                <a:lnTo>
                  <a:pt x="177" y="1739"/>
                </a:lnTo>
                <a:lnTo>
                  <a:pt x="193" y="1762"/>
                </a:lnTo>
                <a:lnTo>
                  <a:pt x="207" y="1784"/>
                </a:lnTo>
                <a:lnTo>
                  <a:pt x="224" y="1806"/>
                </a:lnTo>
                <a:lnTo>
                  <a:pt x="240" y="1828"/>
                </a:lnTo>
                <a:lnTo>
                  <a:pt x="257" y="1850"/>
                </a:lnTo>
                <a:lnTo>
                  <a:pt x="275" y="1870"/>
                </a:lnTo>
                <a:lnTo>
                  <a:pt x="293" y="1891"/>
                </a:lnTo>
                <a:lnTo>
                  <a:pt x="312" y="1911"/>
                </a:lnTo>
                <a:lnTo>
                  <a:pt x="332" y="1931"/>
                </a:lnTo>
                <a:lnTo>
                  <a:pt x="351" y="1949"/>
                </a:lnTo>
                <a:lnTo>
                  <a:pt x="370" y="1967"/>
                </a:lnTo>
                <a:lnTo>
                  <a:pt x="391" y="1985"/>
                </a:lnTo>
                <a:lnTo>
                  <a:pt x="412" y="2003"/>
                </a:lnTo>
                <a:lnTo>
                  <a:pt x="433" y="2020"/>
                </a:lnTo>
                <a:lnTo>
                  <a:pt x="454" y="2037"/>
                </a:lnTo>
                <a:lnTo>
                  <a:pt x="476" y="2053"/>
                </a:lnTo>
                <a:lnTo>
                  <a:pt x="499" y="2068"/>
                </a:lnTo>
                <a:lnTo>
                  <a:pt x="521" y="2084"/>
                </a:lnTo>
                <a:lnTo>
                  <a:pt x="544" y="2098"/>
                </a:lnTo>
                <a:lnTo>
                  <a:pt x="568" y="2112"/>
                </a:lnTo>
                <a:lnTo>
                  <a:pt x="592" y="2125"/>
                </a:lnTo>
                <a:lnTo>
                  <a:pt x="616" y="2137"/>
                </a:lnTo>
                <a:lnTo>
                  <a:pt x="641" y="2150"/>
                </a:lnTo>
                <a:lnTo>
                  <a:pt x="666" y="2161"/>
                </a:lnTo>
                <a:lnTo>
                  <a:pt x="692" y="2173"/>
                </a:lnTo>
                <a:lnTo>
                  <a:pt x="716" y="2183"/>
                </a:lnTo>
                <a:lnTo>
                  <a:pt x="742" y="2193"/>
                </a:lnTo>
                <a:lnTo>
                  <a:pt x="769" y="2202"/>
                </a:lnTo>
                <a:lnTo>
                  <a:pt x="795" y="2211"/>
                </a:lnTo>
                <a:lnTo>
                  <a:pt x="822" y="2219"/>
                </a:lnTo>
                <a:lnTo>
                  <a:pt x="848" y="2227"/>
                </a:lnTo>
                <a:lnTo>
                  <a:pt x="875" y="2233"/>
                </a:lnTo>
                <a:lnTo>
                  <a:pt x="904" y="2240"/>
                </a:lnTo>
                <a:lnTo>
                  <a:pt x="931" y="2245"/>
                </a:lnTo>
                <a:lnTo>
                  <a:pt x="959" y="2250"/>
                </a:lnTo>
                <a:lnTo>
                  <a:pt x="987" y="2253"/>
                </a:lnTo>
                <a:lnTo>
                  <a:pt x="1016" y="2257"/>
                </a:lnTo>
                <a:lnTo>
                  <a:pt x="1044" y="2258"/>
                </a:lnTo>
                <a:lnTo>
                  <a:pt x="1073" y="2261"/>
                </a:lnTo>
                <a:lnTo>
                  <a:pt x="1102" y="2262"/>
                </a:lnTo>
                <a:lnTo>
                  <a:pt x="1133" y="2263"/>
                </a:lnTo>
                <a:lnTo>
                  <a:pt x="1133" y="2263"/>
                </a:lnTo>
                <a:close/>
              </a:path>
            </a:pathLst>
          </a:custGeom>
          <a:solidFill>
            <a:srgbClr val="D1D1D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29" name="Freeform 5"/>
          <xdr:cNvSpPr>
            <a:spLocks/>
          </xdr:cNvSpPr>
        </xdr:nvSpPr>
        <xdr:spPr bwMode="auto">
          <a:xfrm>
            <a:off x="1221" y="6622"/>
            <a:ext cx="441" cy="1175"/>
          </a:xfrm>
          <a:custGeom>
            <a:avLst/>
            <a:gdLst>
              <a:gd name="T0" fmla="*/ 1240 w 2257"/>
              <a:gd name="T1" fmla="*/ 2250 h 2256"/>
              <a:gd name="T2" fmla="*/ 1380 w 2257"/>
              <a:gd name="T3" fmla="*/ 2225 h 2256"/>
              <a:gd name="T4" fmla="*/ 1513 w 2257"/>
              <a:gd name="T5" fmla="*/ 2186 h 2256"/>
              <a:gd name="T6" fmla="*/ 1639 w 2257"/>
              <a:gd name="T7" fmla="*/ 2130 h 2256"/>
              <a:gd name="T8" fmla="*/ 1757 w 2257"/>
              <a:gd name="T9" fmla="*/ 2061 h 2256"/>
              <a:gd name="T10" fmla="*/ 1864 w 2257"/>
              <a:gd name="T11" fmla="*/ 1978 h 2256"/>
              <a:gd name="T12" fmla="*/ 1962 w 2257"/>
              <a:gd name="T13" fmla="*/ 1884 h 2256"/>
              <a:gd name="T14" fmla="*/ 2048 w 2257"/>
              <a:gd name="T15" fmla="*/ 1777 h 2256"/>
              <a:gd name="T16" fmla="*/ 2120 w 2257"/>
              <a:gd name="T17" fmla="*/ 1661 h 2256"/>
              <a:gd name="T18" fmla="*/ 2178 w 2257"/>
              <a:gd name="T19" fmla="*/ 1536 h 2256"/>
              <a:gd name="T20" fmla="*/ 2221 w 2257"/>
              <a:gd name="T21" fmla="*/ 1405 h 2256"/>
              <a:gd name="T22" fmla="*/ 2247 w 2257"/>
              <a:gd name="T23" fmla="*/ 1267 h 2256"/>
              <a:gd name="T24" fmla="*/ 2257 w 2257"/>
              <a:gd name="T25" fmla="*/ 1124 h 2256"/>
              <a:gd name="T26" fmla="*/ 2247 w 2257"/>
              <a:gd name="T27" fmla="*/ 979 h 2256"/>
              <a:gd name="T28" fmla="*/ 2221 w 2257"/>
              <a:gd name="T29" fmla="*/ 840 h 2256"/>
              <a:gd name="T30" fmla="*/ 2178 w 2257"/>
              <a:gd name="T31" fmla="*/ 708 h 2256"/>
              <a:gd name="T32" fmla="*/ 2120 w 2257"/>
              <a:gd name="T33" fmla="*/ 584 h 2256"/>
              <a:gd name="T34" fmla="*/ 2048 w 2257"/>
              <a:gd name="T35" fmla="*/ 467 h 2256"/>
              <a:gd name="T36" fmla="*/ 1962 w 2257"/>
              <a:gd name="T37" fmla="*/ 363 h 2256"/>
              <a:gd name="T38" fmla="*/ 1864 w 2257"/>
              <a:gd name="T39" fmla="*/ 267 h 2256"/>
              <a:gd name="T40" fmla="*/ 1757 w 2257"/>
              <a:gd name="T41" fmla="*/ 185 h 2256"/>
              <a:gd name="T42" fmla="*/ 1639 w 2257"/>
              <a:gd name="T43" fmla="*/ 115 h 2256"/>
              <a:gd name="T44" fmla="*/ 1513 w 2257"/>
              <a:gd name="T45" fmla="*/ 60 h 2256"/>
              <a:gd name="T46" fmla="*/ 1380 w 2257"/>
              <a:gd name="T47" fmla="*/ 20 h 2256"/>
              <a:gd name="T48" fmla="*/ 1240 w 2257"/>
              <a:gd name="T49" fmla="*/ 0 h 2256"/>
              <a:gd name="T50" fmla="*/ 1096 w 2257"/>
              <a:gd name="T51" fmla="*/ 0 h 2256"/>
              <a:gd name="T52" fmla="*/ 953 w 2257"/>
              <a:gd name="T53" fmla="*/ 5 h 2256"/>
              <a:gd name="T54" fmla="*/ 816 w 2257"/>
              <a:gd name="T55" fmla="*/ 34 h 2256"/>
              <a:gd name="T56" fmla="*/ 686 w 2257"/>
              <a:gd name="T57" fmla="*/ 81 h 2256"/>
              <a:gd name="T58" fmla="*/ 562 w 2257"/>
              <a:gd name="T59" fmla="*/ 141 h 2256"/>
              <a:gd name="T60" fmla="*/ 448 w 2257"/>
              <a:gd name="T61" fmla="*/ 217 h 2256"/>
              <a:gd name="T62" fmla="*/ 345 w 2257"/>
              <a:gd name="T63" fmla="*/ 305 h 2256"/>
              <a:gd name="T64" fmla="*/ 252 w 2257"/>
              <a:gd name="T65" fmla="*/ 404 h 2256"/>
              <a:gd name="T66" fmla="*/ 171 w 2257"/>
              <a:gd name="T67" fmla="*/ 513 h 2256"/>
              <a:gd name="T68" fmla="*/ 106 w 2257"/>
              <a:gd name="T69" fmla="*/ 633 h 2256"/>
              <a:gd name="T70" fmla="*/ 52 w 2257"/>
              <a:gd name="T71" fmla="*/ 761 h 2256"/>
              <a:gd name="T72" fmla="*/ 17 w 2257"/>
              <a:gd name="T73" fmla="*/ 896 h 2256"/>
              <a:gd name="T74" fmla="*/ 0 w 2257"/>
              <a:gd name="T75" fmla="*/ 1036 h 2256"/>
              <a:gd name="T76" fmla="*/ 0 w 2257"/>
              <a:gd name="T77" fmla="*/ 1182 h 2256"/>
              <a:gd name="T78" fmla="*/ 11 w 2257"/>
              <a:gd name="T79" fmla="*/ 1323 h 2256"/>
              <a:gd name="T80" fmla="*/ 44 w 2257"/>
              <a:gd name="T81" fmla="*/ 1459 h 2256"/>
              <a:gd name="T82" fmla="*/ 94 w 2257"/>
              <a:gd name="T83" fmla="*/ 1588 h 2256"/>
              <a:gd name="T84" fmla="*/ 157 w 2257"/>
              <a:gd name="T85" fmla="*/ 1709 h 2256"/>
              <a:gd name="T86" fmla="*/ 235 w 2257"/>
              <a:gd name="T87" fmla="*/ 1820 h 2256"/>
              <a:gd name="T88" fmla="*/ 326 w 2257"/>
              <a:gd name="T89" fmla="*/ 1923 h 2256"/>
              <a:gd name="T90" fmla="*/ 426 w 2257"/>
              <a:gd name="T91" fmla="*/ 2013 h 2256"/>
              <a:gd name="T92" fmla="*/ 537 w 2257"/>
              <a:gd name="T93" fmla="*/ 2090 h 2256"/>
              <a:gd name="T94" fmla="*/ 659 w 2257"/>
              <a:gd name="T95" fmla="*/ 2154 h 2256"/>
              <a:gd name="T96" fmla="*/ 789 w 2257"/>
              <a:gd name="T97" fmla="*/ 2203 h 2256"/>
              <a:gd name="T98" fmla="*/ 925 w 2257"/>
              <a:gd name="T99" fmla="*/ 2238 h 2256"/>
              <a:gd name="T100" fmla="*/ 1067 w 2257"/>
              <a:gd name="T101" fmla="*/ 2254 h 2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257" h="2256">
                <a:moveTo>
                  <a:pt x="1126" y="2256"/>
                </a:moveTo>
                <a:lnTo>
                  <a:pt x="1154" y="2255"/>
                </a:lnTo>
                <a:lnTo>
                  <a:pt x="1183" y="2254"/>
                </a:lnTo>
                <a:lnTo>
                  <a:pt x="1212" y="2251"/>
                </a:lnTo>
                <a:lnTo>
                  <a:pt x="1240" y="2250"/>
                </a:lnTo>
                <a:lnTo>
                  <a:pt x="1268" y="2246"/>
                </a:lnTo>
                <a:lnTo>
                  <a:pt x="1297" y="2243"/>
                </a:lnTo>
                <a:lnTo>
                  <a:pt x="1325" y="2238"/>
                </a:lnTo>
                <a:lnTo>
                  <a:pt x="1353" y="2233"/>
                </a:lnTo>
                <a:lnTo>
                  <a:pt x="1380" y="2225"/>
                </a:lnTo>
                <a:lnTo>
                  <a:pt x="1408" y="2219"/>
                </a:lnTo>
                <a:lnTo>
                  <a:pt x="1434" y="2211"/>
                </a:lnTo>
                <a:lnTo>
                  <a:pt x="1461" y="2203"/>
                </a:lnTo>
                <a:lnTo>
                  <a:pt x="1487" y="2195"/>
                </a:lnTo>
                <a:lnTo>
                  <a:pt x="1513" y="2186"/>
                </a:lnTo>
                <a:lnTo>
                  <a:pt x="1539" y="2176"/>
                </a:lnTo>
                <a:lnTo>
                  <a:pt x="1566" y="2166"/>
                </a:lnTo>
                <a:lnTo>
                  <a:pt x="1590" y="2154"/>
                </a:lnTo>
                <a:lnTo>
                  <a:pt x="1615" y="2143"/>
                </a:lnTo>
                <a:lnTo>
                  <a:pt x="1639" y="2130"/>
                </a:lnTo>
                <a:lnTo>
                  <a:pt x="1664" y="2118"/>
                </a:lnTo>
                <a:lnTo>
                  <a:pt x="1687" y="2105"/>
                </a:lnTo>
                <a:lnTo>
                  <a:pt x="1711" y="2090"/>
                </a:lnTo>
                <a:lnTo>
                  <a:pt x="1734" y="2076"/>
                </a:lnTo>
                <a:lnTo>
                  <a:pt x="1757" y="2061"/>
                </a:lnTo>
                <a:lnTo>
                  <a:pt x="1779" y="2045"/>
                </a:lnTo>
                <a:lnTo>
                  <a:pt x="1802" y="2030"/>
                </a:lnTo>
                <a:lnTo>
                  <a:pt x="1823" y="2013"/>
                </a:lnTo>
                <a:lnTo>
                  <a:pt x="1845" y="1996"/>
                </a:lnTo>
                <a:lnTo>
                  <a:pt x="1864" y="1978"/>
                </a:lnTo>
                <a:lnTo>
                  <a:pt x="1885" y="1959"/>
                </a:lnTo>
                <a:lnTo>
                  <a:pt x="1906" y="1941"/>
                </a:lnTo>
                <a:lnTo>
                  <a:pt x="1926" y="1923"/>
                </a:lnTo>
                <a:lnTo>
                  <a:pt x="1943" y="1903"/>
                </a:lnTo>
                <a:lnTo>
                  <a:pt x="1962" y="1884"/>
                </a:lnTo>
                <a:lnTo>
                  <a:pt x="1979" y="1863"/>
                </a:lnTo>
                <a:lnTo>
                  <a:pt x="1998" y="1843"/>
                </a:lnTo>
                <a:lnTo>
                  <a:pt x="2014" y="1820"/>
                </a:lnTo>
                <a:lnTo>
                  <a:pt x="2032" y="1799"/>
                </a:lnTo>
                <a:lnTo>
                  <a:pt x="2048" y="1777"/>
                </a:lnTo>
                <a:lnTo>
                  <a:pt x="2064" y="1755"/>
                </a:lnTo>
                <a:lnTo>
                  <a:pt x="2078" y="1732"/>
                </a:lnTo>
                <a:lnTo>
                  <a:pt x="2092" y="1709"/>
                </a:lnTo>
                <a:lnTo>
                  <a:pt x="2106" y="1684"/>
                </a:lnTo>
                <a:lnTo>
                  <a:pt x="2120" y="1661"/>
                </a:lnTo>
                <a:lnTo>
                  <a:pt x="2131" y="1637"/>
                </a:lnTo>
                <a:lnTo>
                  <a:pt x="2145" y="1613"/>
                </a:lnTo>
                <a:lnTo>
                  <a:pt x="2156" y="1588"/>
                </a:lnTo>
                <a:lnTo>
                  <a:pt x="2168" y="1564"/>
                </a:lnTo>
                <a:lnTo>
                  <a:pt x="2178" y="1536"/>
                </a:lnTo>
                <a:lnTo>
                  <a:pt x="2188" y="1511"/>
                </a:lnTo>
                <a:lnTo>
                  <a:pt x="2197" y="1485"/>
                </a:lnTo>
                <a:lnTo>
                  <a:pt x="2206" y="1459"/>
                </a:lnTo>
                <a:lnTo>
                  <a:pt x="2213" y="1432"/>
                </a:lnTo>
                <a:lnTo>
                  <a:pt x="2221" y="1405"/>
                </a:lnTo>
                <a:lnTo>
                  <a:pt x="2227" y="1378"/>
                </a:lnTo>
                <a:lnTo>
                  <a:pt x="2234" y="1351"/>
                </a:lnTo>
                <a:lnTo>
                  <a:pt x="2239" y="1323"/>
                </a:lnTo>
                <a:lnTo>
                  <a:pt x="2244" y="1296"/>
                </a:lnTo>
                <a:lnTo>
                  <a:pt x="2247" y="1267"/>
                </a:lnTo>
                <a:lnTo>
                  <a:pt x="2251" y="1239"/>
                </a:lnTo>
                <a:lnTo>
                  <a:pt x="2253" y="1210"/>
                </a:lnTo>
                <a:lnTo>
                  <a:pt x="2255" y="1182"/>
                </a:lnTo>
                <a:lnTo>
                  <a:pt x="2256" y="1153"/>
                </a:lnTo>
                <a:lnTo>
                  <a:pt x="2257" y="1124"/>
                </a:lnTo>
                <a:lnTo>
                  <a:pt x="2256" y="1094"/>
                </a:lnTo>
                <a:lnTo>
                  <a:pt x="2255" y="1065"/>
                </a:lnTo>
                <a:lnTo>
                  <a:pt x="2253" y="1036"/>
                </a:lnTo>
                <a:lnTo>
                  <a:pt x="2251" y="1007"/>
                </a:lnTo>
                <a:lnTo>
                  <a:pt x="2247" y="979"/>
                </a:lnTo>
                <a:lnTo>
                  <a:pt x="2244" y="951"/>
                </a:lnTo>
                <a:lnTo>
                  <a:pt x="2239" y="923"/>
                </a:lnTo>
                <a:lnTo>
                  <a:pt x="2234" y="896"/>
                </a:lnTo>
                <a:lnTo>
                  <a:pt x="2227" y="867"/>
                </a:lnTo>
                <a:lnTo>
                  <a:pt x="2221" y="840"/>
                </a:lnTo>
                <a:lnTo>
                  <a:pt x="2213" y="814"/>
                </a:lnTo>
                <a:lnTo>
                  <a:pt x="2206" y="787"/>
                </a:lnTo>
                <a:lnTo>
                  <a:pt x="2197" y="761"/>
                </a:lnTo>
                <a:lnTo>
                  <a:pt x="2188" y="734"/>
                </a:lnTo>
                <a:lnTo>
                  <a:pt x="2178" y="708"/>
                </a:lnTo>
                <a:lnTo>
                  <a:pt x="2168" y="684"/>
                </a:lnTo>
                <a:lnTo>
                  <a:pt x="2156" y="657"/>
                </a:lnTo>
                <a:lnTo>
                  <a:pt x="2145" y="633"/>
                </a:lnTo>
                <a:lnTo>
                  <a:pt x="2131" y="608"/>
                </a:lnTo>
                <a:lnTo>
                  <a:pt x="2120" y="584"/>
                </a:lnTo>
                <a:lnTo>
                  <a:pt x="2106" y="560"/>
                </a:lnTo>
                <a:lnTo>
                  <a:pt x="2092" y="536"/>
                </a:lnTo>
                <a:lnTo>
                  <a:pt x="2078" y="513"/>
                </a:lnTo>
                <a:lnTo>
                  <a:pt x="2064" y="491"/>
                </a:lnTo>
                <a:lnTo>
                  <a:pt x="2048" y="467"/>
                </a:lnTo>
                <a:lnTo>
                  <a:pt x="2032" y="446"/>
                </a:lnTo>
                <a:lnTo>
                  <a:pt x="2014" y="424"/>
                </a:lnTo>
                <a:lnTo>
                  <a:pt x="1998" y="404"/>
                </a:lnTo>
                <a:lnTo>
                  <a:pt x="1979" y="382"/>
                </a:lnTo>
                <a:lnTo>
                  <a:pt x="1962" y="363"/>
                </a:lnTo>
                <a:lnTo>
                  <a:pt x="1943" y="343"/>
                </a:lnTo>
                <a:lnTo>
                  <a:pt x="1926" y="324"/>
                </a:lnTo>
                <a:lnTo>
                  <a:pt x="1906" y="305"/>
                </a:lnTo>
                <a:lnTo>
                  <a:pt x="1885" y="286"/>
                </a:lnTo>
                <a:lnTo>
                  <a:pt x="1864" y="267"/>
                </a:lnTo>
                <a:lnTo>
                  <a:pt x="1845" y="250"/>
                </a:lnTo>
                <a:lnTo>
                  <a:pt x="1823" y="233"/>
                </a:lnTo>
                <a:lnTo>
                  <a:pt x="1802" y="217"/>
                </a:lnTo>
                <a:lnTo>
                  <a:pt x="1779" y="199"/>
                </a:lnTo>
                <a:lnTo>
                  <a:pt x="1757" y="185"/>
                </a:lnTo>
                <a:lnTo>
                  <a:pt x="1734" y="169"/>
                </a:lnTo>
                <a:lnTo>
                  <a:pt x="1711" y="155"/>
                </a:lnTo>
                <a:lnTo>
                  <a:pt x="1687" y="141"/>
                </a:lnTo>
                <a:lnTo>
                  <a:pt x="1664" y="128"/>
                </a:lnTo>
                <a:lnTo>
                  <a:pt x="1639" y="115"/>
                </a:lnTo>
                <a:lnTo>
                  <a:pt x="1615" y="104"/>
                </a:lnTo>
                <a:lnTo>
                  <a:pt x="1590" y="92"/>
                </a:lnTo>
                <a:lnTo>
                  <a:pt x="1566" y="81"/>
                </a:lnTo>
                <a:lnTo>
                  <a:pt x="1539" y="70"/>
                </a:lnTo>
                <a:lnTo>
                  <a:pt x="1513" y="60"/>
                </a:lnTo>
                <a:lnTo>
                  <a:pt x="1487" y="50"/>
                </a:lnTo>
                <a:lnTo>
                  <a:pt x="1461" y="42"/>
                </a:lnTo>
                <a:lnTo>
                  <a:pt x="1434" y="34"/>
                </a:lnTo>
                <a:lnTo>
                  <a:pt x="1408" y="27"/>
                </a:lnTo>
                <a:lnTo>
                  <a:pt x="1380" y="20"/>
                </a:lnTo>
                <a:lnTo>
                  <a:pt x="1353" y="15"/>
                </a:lnTo>
                <a:lnTo>
                  <a:pt x="1325" y="9"/>
                </a:lnTo>
                <a:lnTo>
                  <a:pt x="1297" y="5"/>
                </a:lnTo>
                <a:lnTo>
                  <a:pt x="1268" y="0"/>
                </a:lnTo>
                <a:lnTo>
                  <a:pt x="1240" y="0"/>
                </a:lnTo>
                <a:lnTo>
                  <a:pt x="1212" y="0"/>
                </a:lnTo>
                <a:lnTo>
                  <a:pt x="1183" y="0"/>
                </a:lnTo>
                <a:lnTo>
                  <a:pt x="1154" y="0"/>
                </a:lnTo>
                <a:lnTo>
                  <a:pt x="1126" y="0"/>
                </a:lnTo>
                <a:lnTo>
                  <a:pt x="1096" y="0"/>
                </a:lnTo>
                <a:lnTo>
                  <a:pt x="1067" y="0"/>
                </a:lnTo>
                <a:lnTo>
                  <a:pt x="1037" y="0"/>
                </a:lnTo>
                <a:lnTo>
                  <a:pt x="1009" y="0"/>
                </a:lnTo>
                <a:lnTo>
                  <a:pt x="981" y="0"/>
                </a:lnTo>
                <a:lnTo>
                  <a:pt x="953" y="5"/>
                </a:lnTo>
                <a:lnTo>
                  <a:pt x="925" y="9"/>
                </a:lnTo>
                <a:lnTo>
                  <a:pt x="897" y="15"/>
                </a:lnTo>
                <a:lnTo>
                  <a:pt x="869" y="20"/>
                </a:lnTo>
                <a:lnTo>
                  <a:pt x="842" y="27"/>
                </a:lnTo>
                <a:lnTo>
                  <a:pt x="816" y="34"/>
                </a:lnTo>
                <a:lnTo>
                  <a:pt x="789" y="42"/>
                </a:lnTo>
                <a:lnTo>
                  <a:pt x="762" y="50"/>
                </a:lnTo>
                <a:lnTo>
                  <a:pt x="736" y="60"/>
                </a:lnTo>
                <a:lnTo>
                  <a:pt x="711" y="70"/>
                </a:lnTo>
                <a:lnTo>
                  <a:pt x="686" y="81"/>
                </a:lnTo>
                <a:lnTo>
                  <a:pt x="659" y="92"/>
                </a:lnTo>
                <a:lnTo>
                  <a:pt x="634" y="104"/>
                </a:lnTo>
                <a:lnTo>
                  <a:pt x="610" y="115"/>
                </a:lnTo>
                <a:lnTo>
                  <a:pt x="586" y="128"/>
                </a:lnTo>
                <a:lnTo>
                  <a:pt x="562" y="141"/>
                </a:lnTo>
                <a:lnTo>
                  <a:pt x="537" y="155"/>
                </a:lnTo>
                <a:lnTo>
                  <a:pt x="514" y="169"/>
                </a:lnTo>
                <a:lnTo>
                  <a:pt x="493" y="185"/>
                </a:lnTo>
                <a:lnTo>
                  <a:pt x="470" y="199"/>
                </a:lnTo>
                <a:lnTo>
                  <a:pt x="448" y="217"/>
                </a:lnTo>
                <a:lnTo>
                  <a:pt x="426" y="233"/>
                </a:lnTo>
                <a:lnTo>
                  <a:pt x="405" y="250"/>
                </a:lnTo>
                <a:lnTo>
                  <a:pt x="384" y="267"/>
                </a:lnTo>
                <a:lnTo>
                  <a:pt x="365" y="286"/>
                </a:lnTo>
                <a:lnTo>
                  <a:pt x="345" y="305"/>
                </a:lnTo>
                <a:lnTo>
                  <a:pt x="326" y="324"/>
                </a:lnTo>
                <a:lnTo>
                  <a:pt x="307" y="343"/>
                </a:lnTo>
                <a:lnTo>
                  <a:pt x="287" y="363"/>
                </a:lnTo>
                <a:lnTo>
                  <a:pt x="269" y="382"/>
                </a:lnTo>
                <a:lnTo>
                  <a:pt x="252" y="404"/>
                </a:lnTo>
                <a:lnTo>
                  <a:pt x="235" y="424"/>
                </a:lnTo>
                <a:lnTo>
                  <a:pt x="219" y="446"/>
                </a:lnTo>
                <a:lnTo>
                  <a:pt x="202" y="467"/>
                </a:lnTo>
                <a:lnTo>
                  <a:pt x="188" y="491"/>
                </a:lnTo>
                <a:lnTo>
                  <a:pt x="171" y="513"/>
                </a:lnTo>
                <a:lnTo>
                  <a:pt x="157" y="536"/>
                </a:lnTo>
                <a:lnTo>
                  <a:pt x="143" y="560"/>
                </a:lnTo>
                <a:lnTo>
                  <a:pt x="130" y="584"/>
                </a:lnTo>
                <a:lnTo>
                  <a:pt x="117" y="608"/>
                </a:lnTo>
                <a:lnTo>
                  <a:pt x="106" y="633"/>
                </a:lnTo>
                <a:lnTo>
                  <a:pt x="94" y="657"/>
                </a:lnTo>
                <a:lnTo>
                  <a:pt x="83" y="684"/>
                </a:lnTo>
                <a:lnTo>
                  <a:pt x="72" y="708"/>
                </a:lnTo>
                <a:lnTo>
                  <a:pt x="63" y="734"/>
                </a:lnTo>
                <a:lnTo>
                  <a:pt x="52" y="761"/>
                </a:lnTo>
                <a:lnTo>
                  <a:pt x="44" y="787"/>
                </a:lnTo>
                <a:lnTo>
                  <a:pt x="36" y="814"/>
                </a:lnTo>
                <a:lnTo>
                  <a:pt x="29" y="840"/>
                </a:lnTo>
                <a:lnTo>
                  <a:pt x="22" y="867"/>
                </a:lnTo>
                <a:lnTo>
                  <a:pt x="17" y="896"/>
                </a:lnTo>
                <a:lnTo>
                  <a:pt x="11" y="923"/>
                </a:lnTo>
                <a:lnTo>
                  <a:pt x="7" y="951"/>
                </a:lnTo>
                <a:lnTo>
                  <a:pt x="2" y="979"/>
                </a:lnTo>
                <a:lnTo>
                  <a:pt x="0" y="1007"/>
                </a:lnTo>
                <a:lnTo>
                  <a:pt x="0" y="1036"/>
                </a:lnTo>
                <a:lnTo>
                  <a:pt x="0" y="1065"/>
                </a:lnTo>
                <a:lnTo>
                  <a:pt x="0" y="1094"/>
                </a:lnTo>
                <a:lnTo>
                  <a:pt x="0" y="1124"/>
                </a:lnTo>
                <a:lnTo>
                  <a:pt x="0" y="1153"/>
                </a:lnTo>
                <a:lnTo>
                  <a:pt x="0" y="1182"/>
                </a:lnTo>
                <a:lnTo>
                  <a:pt x="0" y="1210"/>
                </a:lnTo>
                <a:lnTo>
                  <a:pt x="0" y="1239"/>
                </a:lnTo>
                <a:lnTo>
                  <a:pt x="2" y="1267"/>
                </a:lnTo>
                <a:lnTo>
                  <a:pt x="7" y="1296"/>
                </a:lnTo>
                <a:lnTo>
                  <a:pt x="11" y="1323"/>
                </a:lnTo>
                <a:lnTo>
                  <a:pt x="17" y="1351"/>
                </a:lnTo>
                <a:lnTo>
                  <a:pt x="22" y="1378"/>
                </a:lnTo>
                <a:lnTo>
                  <a:pt x="29" y="1405"/>
                </a:lnTo>
                <a:lnTo>
                  <a:pt x="36" y="1432"/>
                </a:lnTo>
                <a:lnTo>
                  <a:pt x="44" y="1459"/>
                </a:lnTo>
                <a:lnTo>
                  <a:pt x="52" y="1485"/>
                </a:lnTo>
                <a:lnTo>
                  <a:pt x="63" y="1511"/>
                </a:lnTo>
                <a:lnTo>
                  <a:pt x="72" y="1536"/>
                </a:lnTo>
                <a:lnTo>
                  <a:pt x="83" y="1564"/>
                </a:lnTo>
                <a:lnTo>
                  <a:pt x="94" y="1588"/>
                </a:lnTo>
                <a:lnTo>
                  <a:pt x="106" y="1613"/>
                </a:lnTo>
                <a:lnTo>
                  <a:pt x="117" y="1637"/>
                </a:lnTo>
                <a:lnTo>
                  <a:pt x="130" y="1661"/>
                </a:lnTo>
                <a:lnTo>
                  <a:pt x="143" y="1684"/>
                </a:lnTo>
                <a:lnTo>
                  <a:pt x="157" y="1709"/>
                </a:lnTo>
                <a:lnTo>
                  <a:pt x="171" y="1732"/>
                </a:lnTo>
                <a:lnTo>
                  <a:pt x="188" y="1755"/>
                </a:lnTo>
                <a:lnTo>
                  <a:pt x="202" y="1777"/>
                </a:lnTo>
                <a:lnTo>
                  <a:pt x="219" y="1799"/>
                </a:lnTo>
                <a:lnTo>
                  <a:pt x="235" y="1820"/>
                </a:lnTo>
                <a:lnTo>
                  <a:pt x="252" y="1843"/>
                </a:lnTo>
                <a:lnTo>
                  <a:pt x="269" y="1863"/>
                </a:lnTo>
                <a:lnTo>
                  <a:pt x="287" y="1884"/>
                </a:lnTo>
                <a:lnTo>
                  <a:pt x="307" y="1903"/>
                </a:lnTo>
                <a:lnTo>
                  <a:pt x="326" y="1923"/>
                </a:lnTo>
                <a:lnTo>
                  <a:pt x="345" y="1941"/>
                </a:lnTo>
                <a:lnTo>
                  <a:pt x="365" y="1959"/>
                </a:lnTo>
                <a:lnTo>
                  <a:pt x="384" y="1978"/>
                </a:lnTo>
                <a:lnTo>
                  <a:pt x="405" y="1996"/>
                </a:lnTo>
                <a:lnTo>
                  <a:pt x="426" y="2013"/>
                </a:lnTo>
                <a:lnTo>
                  <a:pt x="448" y="2030"/>
                </a:lnTo>
                <a:lnTo>
                  <a:pt x="470" y="2045"/>
                </a:lnTo>
                <a:lnTo>
                  <a:pt x="493" y="2061"/>
                </a:lnTo>
                <a:lnTo>
                  <a:pt x="514" y="2076"/>
                </a:lnTo>
                <a:lnTo>
                  <a:pt x="537" y="2090"/>
                </a:lnTo>
                <a:lnTo>
                  <a:pt x="562" y="2105"/>
                </a:lnTo>
                <a:lnTo>
                  <a:pt x="586" y="2118"/>
                </a:lnTo>
                <a:lnTo>
                  <a:pt x="610" y="2130"/>
                </a:lnTo>
                <a:lnTo>
                  <a:pt x="634" y="2143"/>
                </a:lnTo>
                <a:lnTo>
                  <a:pt x="659" y="2154"/>
                </a:lnTo>
                <a:lnTo>
                  <a:pt x="686" y="2166"/>
                </a:lnTo>
                <a:lnTo>
                  <a:pt x="711" y="2176"/>
                </a:lnTo>
                <a:lnTo>
                  <a:pt x="736" y="2186"/>
                </a:lnTo>
                <a:lnTo>
                  <a:pt x="762" y="2195"/>
                </a:lnTo>
                <a:lnTo>
                  <a:pt x="789" y="2203"/>
                </a:lnTo>
                <a:lnTo>
                  <a:pt x="816" y="2211"/>
                </a:lnTo>
                <a:lnTo>
                  <a:pt x="842" y="2219"/>
                </a:lnTo>
                <a:lnTo>
                  <a:pt x="869" y="2225"/>
                </a:lnTo>
                <a:lnTo>
                  <a:pt x="897" y="2233"/>
                </a:lnTo>
                <a:lnTo>
                  <a:pt x="925" y="2238"/>
                </a:lnTo>
                <a:lnTo>
                  <a:pt x="953" y="2243"/>
                </a:lnTo>
                <a:lnTo>
                  <a:pt x="981" y="2246"/>
                </a:lnTo>
                <a:lnTo>
                  <a:pt x="1009" y="2250"/>
                </a:lnTo>
                <a:lnTo>
                  <a:pt x="1037" y="2251"/>
                </a:lnTo>
                <a:lnTo>
                  <a:pt x="1067" y="2254"/>
                </a:lnTo>
                <a:lnTo>
                  <a:pt x="1096" y="2255"/>
                </a:lnTo>
                <a:lnTo>
                  <a:pt x="1126" y="2256"/>
                </a:lnTo>
                <a:lnTo>
                  <a:pt x="1126" y="2256"/>
                </a:lnTo>
                <a:close/>
              </a:path>
            </a:pathLst>
          </a:custGeom>
          <a:solidFill>
            <a:srgbClr val="FF0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0" name="Freeform 6"/>
          <xdr:cNvSpPr>
            <a:spLocks/>
          </xdr:cNvSpPr>
        </xdr:nvSpPr>
        <xdr:spPr bwMode="auto">
          <a:xfrm>
            <a:off x="1224" y="6625"/>
            <a:ext cx="435" cy="1169"/>
          </a:xfrm>
          <a:custGeom>
            <a:avLst/>
            <a:gdLst>
              <a:gd name="T0" fmla="*/ 866 w 1572"/>
              <a:gd name="T1" fmla="*/ 1568 h 1573"/>
              <a:gd name="T2" fmla="*/ 961 w 1572"/>
              <a:gd name="T3" fmla="*/ 1551 h 1573"/>
              <a:gd name="T4" fmla="*/ 1054 w 1572"/>
              <a:gd name="T5" fmla="*/ 1524 h 1573"/>
              <a:gd name="T6" fmla="*/ 1142 w 1572"/>
              <a:gd name="T7" fmla="*/ 1484 h 1573"/>
              <a:gd name="T8" fmla="*/ 1224 w 1572"/>
              <a:gd name="T9" fmla="*/ 1438 h 1573"/>
              <a:gd name="T10" fmla="*/ 1298 w 1572"/>
              <a:gd name="T11" fmla="*/ 1381 h 1573"/>
              <a:gd name="T12" fmla="*/ 1367 w 1572"/>
              <a:gd name="T13" fmla="*/ 1314 h 1573"/>
              <a:gd name="T14" fmla="*/ 1426 w 1572"/>
              <a:gd name="T15" fmla="*/ 1241 h 1573"/>
              <a:gd name="T16" fmla="*/ 1476 w 1572"/>
              <a:gd name="T17" fmla="*/ 1160 h 1573"/>
              <a:gd name="T18" fmla="*/ 1516 w 1572"/>
              <a:gd name="T19" fmla="*/ 1073 h 1573"/>
              <a:gd name="T20" fmla="*/ 1545 w 1572"/>
              <a:gd name="T21" fmla="*/ 983 h 1573"/>
              <a:gd name="T22" fmla="*/ 1564 w 1572"/>
              <a:gd name="T23" fmla="*/ 886 h 1573"/>
              <a:gd name="T24" fmla="*/ 1572 w 1572"/>
              <a:gd name="T25" fmla="*/ 787 h 1573"/>
              <a:gd name="T26" fmla="*/ 1564 w 1572"/>
              <a:gd name="T27" fmla="*/ 686 h 1573"/>
              <a:gd name="T28" fmla="*/ 1545 w 1572"/>
              <a:gd name="T29" fmla="*/ 589 h 1573"/>
              <a:gd name="T30" fmla="*/ 1516 w 1572"/>
              <a:gd name="T31" fmla="*/ 497 h 1573"/>
              <a:gd name="T32" fmla="*/ 1476 w 1572"/>
              <a:gd name="T33" fmla="*/ 410 h 1573"/>
              <a:gd name="T34" fmla="*/ 1426 w 1572"/>
              <a:gd name="T35" fmla="*/ 331 h 1573"/>
              <a:gd name="T36" fmla="*/ 1367 w 1572"/>
              <a:gd name="T37" fmla="*/ 257 h 1573"/>
              <a:gd name="T38" fmla="*/ 1298 w 1572"/>
              <a:gd name="T39" fmla="*/ 192 h 1573"/>
              <a:gd name="T40" fmla="*/ 1224 w 1572"/>
              <a:gd name="T41" fmla="*/ 134 h 1573"/>
              <a:gd name="T42" fmla="*/ 1142 w 1572"/>
              <a:gd name="T43" fmla="*/ 85 h 1573"/>
              <a:gd name="T44" fmla="*/ 1054 w 1572"/>
              <a:gd name="T45" fmla="*/ 48 h 1573"/>
              <a:gd name="T46" fmla="*/ 961 w 1572"/>
              <a:gd name="T47" fmla="*/ 20 h 1573"/>
              <a:gd name="T48" fmla="*/ 866 w 1572"/>
              <a:gd name="T49" fmla="*/ 4 h 1573"/>
              <a:gd name="T50" fmla="*/ 765 w 1572"/>
              <a:gd name="T51" fmla="*/ 0 h 1573"/>
              <a:gd name="T52" fmla="*/ 666 w 1572"/>
              <a:gd name="T53" fmla="*/ 8 h 1573"/>
              <a:gd name="T54" fmla="*/ 570 w 1572"/>
              <a:gd name="T55" fmla="*/ 29 h 1573"/>
              <a:gd name="T56" fmla="*/ 480 w 1572"/>
              <a:gd name="T57" fmla="*/ 62 h 1573"/>
              <a:gd name="T58" fmla="*/ 394 w 1572"/>
              <a:gd name="T59" fmla="*/ 103 h 1573"/>
              <a:gd name="T60" fmla="*/ 315 w 1572"/>
              <a:gd name="T61" fmla="*/ 156 h 1573"/>
              <a:gd name="T62" fmla="*/ 243 w 1572"/>
              <a:gd name="T63" fmla="*/ 217 h 1573"/>
              <a:gd name="T64" fmla="*/ 179 w 1572"/>
              <a:gd name="T65" fmla="*/ 287 h 1573"/>
              <a:gd name="T66" fmla="*/ 123 w 1572"/>
              <a:gd name="T67" fmla="*/ 362 h 1573"/>
              <a:gd name="T68" fmla="*/ 76 w 1572"/>
              <a:gd name="T69" fmla="*/ 445 h 1573"/>
              <a:gd name="T70" fmla="*/ 40 w 1572"/>
              <a:gd name="T71" fmla="*/ 533 h 1573"/>
              <a:gd name="T72" fmla="*/ 15 w 1572"/>
              <a:gd name="T73" fmla="*/ 627 h 1573"/>
              <a:gd name="T74" fmla="*/ 1 w 1572"/>
              <a:gd name="T75" fmla="*/ 726 h 1573"/>
              <a:gd name="T76" fmla="*/ 0 w 1572"/>
              <a:gd name="T77" fmla="*/ 827 h 1573"/>
              <a:gd name="T78" fmla="*/ 11 w 1572"/>
              <a:gd name="T79" fmla="*/ 924 h 1573"/>
              <a:gd name="T80" fmla="*/ 34 w 1572"/>
              <a:gd name="T81" fmla="*/ 1019 h 1573"/>
              <a:gd name="T82" fmla="*/ 69 w 1572"/>
              <a:gd name="T83" fmla="*/ 1109 h 1573"/>
              <a:gd name="T84" fmla="*/ 112 w 1572"/>
              <a:gd name="T85" fmla="*/ 1193 h 1573"/>
              <a:gd name="T86" fmla="*/ 167 w 1572"/>
              <a:gd name="T87" fmla="*/ 1271 h 1573"/>
              <a:gd name="T88" fmla="*/ 229 w 1572"/>
              <a:gd name="T89" fmla="*/ 1342 h 1573"/>
              <a:gd name="T90" fmla="*/ 300 w 1572"/>
              <a:gd name="T91" fmla="*/ 1404 h 1573"/>
              <a:gd name="T92" fmla="*/ 378 w 1572"/>
              <a:gd name="T93" fmla="*/ 1457 h 1573"/>
              <a:gd name="T94" fmla="*/ 461 w 1572"/>
              <a:gd name="T95" fmla="*/ 1502 h 1573"/>
              <a:gd name="T96" fmla="*/ 552 w 1572"/>
              <a:gd name="T97" fmla="*/ 1537 h 1573"/>
              <a:gd name="T98" fmla="*/ 646 w 1572"/>
              <a:gd name="T99" fmla="*/ 1559 h 1573"/>
              <a:gd name="T100" fmla="*/ 745 w 1572"/>
              <a:gd name="T101" fmla="*/ 1571 h 157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572" h="1573">
                <a:moveTo>
                  <a:pt x="786" y="1573"/>
                </a:moveTo>
                <a:lnTo>
                  <a:pt x="805" y="1572"/>
                </a:lnTo>
                <a:lnTo>
                  <a:pt x="825" y="1571"/>
                </a:lnTo>
                <a:lnTo>
                  <a:pt x="845" y="1570"/>
                </a:lnTo>
                <a:lnTo>
                  <a:pt x="866" y="1568"/>
                </a:lnTo>
                <a:lnTo>
                  <a:pt x="885" y="1566"/>
                </a:lnTo>
                <a:lnTo>
                  <a:pt x="904" y="1563"/>
                </a:lnTo>
                <a:lnTo>
                  <a:pt x="923" y="1559"/>
                </a:lnTo>
                <a:lnTo>
                  <a:pt x="943" y="1556"/>
                </a:lnTo>
                <a:lnTo>
                  <a:pt x="961" y="1551"/>
                </a:lnTo>
                <a:lnTo>
                  <a:pt x="981" y="1547"/>
                </a:lnTo>
                <a:lnTo>
                  <a:pt x="999" y="1542"/>
                </a:lnTo>
                <a:lnTo>
                  <a:pt x="1018" y="1537"/>
                </a:lnTo>
                <a:lnTo>
                  <a:pt x="1035" y="1531"/>
                </a:lnTo>
                <a:lnTo>
                  <a:pt x="1054" y="1524"/>
                </a:lnTo>
                <a:lnTo>
                  <a:pt x="1072" y="1517"/>
                </a:lnTo>
                <a:lnTo>
                  <a:pt x="1090" y="1511"/>
                </a:lnTo>
                <a:lnTo>
                  <a:pt x="1108" y="1502"/>
                </a:lnTo>
                <a:lnTo>
                  <a:pt x="1125" y="1493"/>
                </a:lnTo>
                <a:lnTo>
                  <a:pt x="1142" y="1484"/>
                </a:lnTo>
                <a:lnTo>
                  <a:pt x="1159" y="1476"/>
                </a:lnTo>
                <a:lnTo>
                  <a:pt x="1175" y="1467"/>
                </a:lnTo>
                <a:lnTo>
                  <a:pt x="1191" y="1457"/>
                </a:lnTo>
                <a:lnTo>
                  <a:pt x="1207" y="1448"/>
                </a:lnTo>
                <a:lnTo>
                  <a:pt x="1224" y="1438"/>
                </a:lnTo>
                <a:lnTo>
                  <a:pt x="1239" y="1427"/>
                </a:lnTo>
                <a:lnTo>
                  <a:pt x="1255" y="1416"/>
                </a:lnTo>
                <a:lnTo>
                  <a:pt x="1270" y="1404"/>
                </a:lnTo>
                <a:lnTo>
                  <a:pt x="1285" y="1393"/>
                </a:lnTo>
                <a:lnTo>
                  <a:pt x="1298" y="1381"/>
                </a:lnTo>
                <a:lnTo>
                  <a:pt x="1313" y="1369"/>
                </a:lnTo>
                <a:lnTo>
                  <a:pt x="1326" y="1355"/>
                </a:lnTo>
                <a:lnTo>
                  <a:pt x="1341" y="1342"/>
                </a:lnTo>
                <a:lnTo>
                  <a:pt x="1354" y="1328"/>
                </a:lnTo>
                <a:lnTo>
                  <a:pt x="1367" y="1314"/>
                </a:lnTo>
                <a:lnTo>
                  <a:pt x="1379" y="1300"/>
                </a:lnTo>
                <a:lnTo>
                  <a:pt x="1392" y="1286"/>
                </a:lnTo>
                <a:lnTo>
                  <a:pt x="1403" y="1271"/>
                </a:lnTo>
                <a:lnTo>
                  <a:pt x="1415" y="1256"/>
                </a:lnTo>
                <a:lnTo>
                  <a:pt x="1426" y="1241"/>
                </a:lnTo>
                <a:lnTo>
                  <a:pt x="1437" y="1225"/>
                </a:lnTo>
                <a:lnTo>
                  <a:pt x="1446" y="1209"/>
                </a:lnTo>
                <a:lnTo>
                  <a:pt x="1456" y="1193"/>
                </a:lnTo>
                <a:lnTo>
                  <a:pt x="1467" y="1176"/>
                </a:lnTo>
                <a:lnTo>
                  <a:pt x="1476" y="1160"/>
                </a:lnTo>
                <a:lnTo>
                  <a:pt x="1484" y="1143"/>
                </a:lnTo>
                <a:lnTo>
                  <a:pt x="1493" y="1126"/>
                </a:lnTo>
                <a:lnTo>
                  <a:pt x="1501" y="1109"/>
                </a:lnTo>
                <a:lnTo>
                  <a:pt x="1509" y="1093"/>
                </a:lnTo>
                <a:lnTo>
                  <a:pt x="1516" y="1073"/>
                </a:lnTo>
                <a:lnTo>
                  <a:pt x="1523" y="1055"/>
                </a:lnTo>
                <a:lnTo>
                  <a:pt x="1529" y="1037"/>
                </a:lnTo>
                <a:lnTo>
                  <a:pt x="1536" y="1019"/>
                </a:lnTo>
                <a:lnTo>
                  <a:pt x="1541" y="1001"/>
                </a:lnTo>
                <a:lnTo>
                  <a:pt x="1545" y="983"/>
                </a:lnTo>
                <a:lnTo>
                  <a:pt x="1550" y="963"/>
                </a:lnTo>
                <a:lnTo>
                  <a:pt x="1555" y="944"/>
                </a:lnTo>
                <a:lnTo>
                  <a:pt x="1558" y="924"/>
                </a:lnTo>
                <a:lnTo>
                  <a:pt x="1562" y="905"/>
                </a:lnTo>
                <a:lnTo>
                  <a:pt x="1564" y="886"/>
                </a:lnTo>
                <a:lnTo>
                  <a:pt x="1567" y="867"/>
                </a:lnTo>
                <a:lnTo>
                  <a:pt x="1568" y="847"/>
                </a:lnTo>
                <a:lnTo>
                  <a:pt x="1570" y="827"/>
                </a:lnTo>
                <a:lnTo>
                  <a:pt x="1571" y="806"/>
                </a:lnTo>
                <a:lnTo>
                  <a:pt x="1572" y="787"/>
                </a:lnTo>
                <a:lnTo>
                  <a:pt x="1571" y="766"/>
                </a:lnTo>
                <a:lnTo>
                  <a:pt x="1570" y="746"/>
                </a:lnTo>
                <a:lnTo>
                  <a:pt x="1568" y="726"/>
                </a:lnTo>
                <a:lnTo>
                  <a:pt x="1567" y="707"/>
                </a:lnTo>
                <a:lnTo>
                  <a:pt x="1564" y="686"/>
                </a:lnTo>
                <a:lnTo>
                  <a:pt x="1562" y="666"/>
                </a:lnTo>
                <a:lnTo>
                  <a:pt x="1558" y="647"/>
                </a:lnTo>
                <a:lnTo>
                  <a:pt x="1555" y="627"/>
                </a:lnTo>
                <a:lnTo>
                  <a:pt x="1550" y="608"/>
                </a:lnTo>
                <a:lnTo>
                  <a:pt x="1545" y="589"/>
                </a:lnTo>
                <a:lnTo>
                  <a:pt x="1541" y="571"/>
                </a:lnTo>
                <a:lnTo>
                  <a:pt x="1536" y="553"/>
                </a:lnTo>
                <a:lnTo>
                  <a:pt x="1529" y="533"/>
                </a:lnTo>
                <a:lnTo>
                  <a:pt x="1523" y="516"/>
                </a:lnTo>
                <a:lnTo>
                  <a:pt x="1516" y="497"/>
                </a:lnTo>
                <a:lnTo>
                  <a:pt x="1509" y="481"/>
                </a:lnTo>
                <a:lnTo>
                  <a:pt x="1501" y="462"/>
                </a:lnTo>
                <a:lnTo>
                  <a:pt x="1493" y="445"/>
                </a:lnTo>
                <a:lnTo>
                  <a:pt x="1484" y="428"/>
                </a:lnTo>
                <a:lnTo>
                  <a:pt x="1476" y="410"/>
                </a:lnTo>
                <a:lnTo>
                  <a:pt x="1467" y="394"/>
                </a:lnTo>
                <a:lnTo>
                  <a:pt x="1456" y="378"/>
                </a:lnTo>
                <a:lnTo>
                  <a:pt x="1446" y="362"/>
                </a:lnTo>
                <a:lnTo>
                  <a:pt x="1437" y="347"/>
                </a:lnTo>
                <a:lnTo>
                  <a:pt x="1426" y="331"/>
                </a:lnTo>
                <a:lnTo>
                  <a:pt x="1415" y="316"/>
                </a:lnTo>
                <a:lnTo>
                  <a:pt x="1403" y="301"/>
                </a:lnTo>
                <a:lnTo>
                  <a:pt x="1392" y="287"/>
                </a:lnTo>
                <a:lnTo>
                  <a:pt x="1379" y="272"/>
                </a:lnTo>
                <a:lnTo>
                  <a:pt x="1367" y="257"/>
                </a:lnTo>
                <a:lnTo>
                  <a:pt x="1354" y="244"/>
                </a:lnTo>
                <a:lnTo>
                  <a:pt x="1341" y="231"/>
                </a:lnTo>
                <a:lnTo>
                  <a:pt x="1326" y="217"/>
                </a:lnTo>
                <a:lnTo>
                  <a:pt x="1313" y="204"/>
                </a:lnTo>
                <a:lnTo>
                  <a:pt x="1298" y="192"/>
                </a:lnTo>
                <a:lnTo>
                  <a:pt x="1285" y="180"/>
                </a:lnTo>
                <a:lnTo>
                  <a:pt x="1270" y="168"/>
                </a:lnTo>
                <a:lnTo>
                  <a:pt x="1255" y="156"/>
                </a:lnTo>
                <a:lnTo>
                  <a:pt x="1239" y="145"/>
                </a:lnTo>
                <a:lnTo>
                  <a:pt x="1224" y="134"/>
                </a:lnTo>
                <a:lnTo>
                  <a:pt x="1207" y="122"/>
                </a:lnTo>
                <a:lnTo>
                  <a:pt x="1191" y="113"/>
                </a:lnTo>
                <a:lnTo>
                  <a:pt x="1175" y="103"/>
                </a:lnTo>
                <a:lnTo>
                  <a:pt x="1159" y="95"/>
                </a:lnTo>
                <a:lnTo>
                  <a:pt x="1142" y="85"/>
                </a:lnTo>
                <a:lnTo>
                  <a:pt x="1125" y="77"/>
                </a:lnTo>
                <a:lnTo>
                  <a:pt x="1108" y="69"/>
                </a:lnTo>
                <a:lnTo>
                  <a:pt x="1090" y="62"/>
                </a:lnTo>
                <a:lnTo>
                  <a:pt x="1072" y="54"/>
                </a:lnTo>
                <a:lnTo>
                  <a:pt x="1054" y="48"/>
                </a:lnTo>
                <a:lnTo>
                  <a:pt x="1035" y="40"/>
                </a:lnTo>
                <a:lnTo>
                  <a:pt x="1018" y="36"/>
                </a:lnTo>
                <a:lnTo>
                  <a:pt x="999" y="29"/>
                </a:lnTo>
                <a:lnTo>
                  <a:pt x="981" y="24"/>
                </a:lnTo>
                <a:lnTo>
                  <a:pt x="961" y="20"/>
                </a:lnTo>
                <a:lnTo>
                  <a:pt x="943" y="16"/>
                </a:lnTo>
                <a:lnTo>
                  <a:pt x="923" y="12"/>
                </a:lnTo>
                <a:lnTo>
                  <a:pt x="904" y="8"/>
                </a:lnTo>
                <a:lnTo>
                  <a:pt x="885" y="5"/>
                </a:lnTo>
                <a:lnTo>
                  <a:pt x="866" y="4"/>
                </a:lnTo>
                <a:lnTo>
                  <a:pt x="845" y="1"/>
                </a:lnTo>
                <a:lnTo>
                  <a:pt x="825" y="0"/>
                </a:lnTo>
                <a:lnTo>
                  <a:pt x="805" y="0"/>
                </a:lnTo>
                <a:lnTo>
                  <a:pt x="786" y="0"/>
                </a:lnTo>
                <a:lnTo>
                  <a:pt x="765" y="0"/>
                </a:lnTo>
                <a:lnTo>
                  <a:pt x="745" y="0"/>
                </a:lnTo>
                <a:lnTo>
                  <a:pt x="724" y="1"/>
                </a:lnTo>
                <a:lnTo>
                  <a:pt x="704" y="4"/>
                </a:lnTo>
                <a:lnTo>
                  <a:pt x="685" y="5"/>
                </a:lnTo>
                <a:lnTo>
                  <a:pt x="666" y="8"/>
                </a:lnTo>
                <a:lnTo>
                  <a:pt x="646" y="12"/>
                </a:lnTo>
                <a:lnTo>
                  <a:pt x="627" y="16"/>
                </a:lnTo>
                <a:lnTo>
                  <a:pt x="608" y="20"/>
                </a:lnTo>
                <a:lnTo>
                  <a:pt x="588" y="24"/>
                </a:lnTo>
                <a:lnTo>
                  <a:pt x="570" y="29"/>
                </a:lnTo>
                <a:lnTo>
                  <a:pt x="552" y="36"/>
                </a:lnTo>
                <a:lnTo>
                  <a:pt x="533" y="40"/>
                </a:lnTo>
                <a:lnTo>
                  <a:pt x="516" y="48"/>
                </a:lnTo>
                <a:lnTo>
                  <a:pt x="497" y="54"/>
                </a:lnTo>
                <a:lnTo>
                  <a:pt x="480" y="62"/>
                </a:lnTo>
                <a:lnTo>
                  <a:pt x="461" y="69"/>
                </a:lnTo>
                <a:lnTo>
                  <a:pt x="444" y="77"/>
                </a:lnTo>
                <a:lnTo>
                  <a:pt x="427" y="85"/>
                </a:lnTo>
                <a:lnTo>
                  <a:pt x="410" y="95"/>
                </a:lnTo>
                <a:lnTo>
                  <a:pt x="394" y="103"/>
                </a:lnTo>
                <a:lnTo>
                  <a:pt x="378" y="113"/>
                </a:lnTo>
                <a:lnTo>
                  <a:pt x="362" y="122"/>
                </a:lnTo>
                <a:lnTo>
                  <a:pt x="346" y="134"/>
                </a:lnTo>
                <a:lnTo>
                  <a:pt x="330" y="145"/>
                </a:lnTo>
                <a:lnTo>
                  <a:pt x="315" y="156"/>
                </a:lnTo>
                <a:lnTo>
                  <a:pt x="300" y="168"/>
                </a:lnTo>
                <a:lnTo>
                  <a:pt x="285" y="180"/>
                </a:lnTo>
                <a:lnTo>
                  <a:pt x="271" y="192"/>
                </a:lnTo>
                <a:lnTo>
                  <a:pt x="257" y="204"/>
                </a:lnTo>
                <a:lnTo>
                  <a:pt x="243" y="217"/>
                </a:lnTo>
                <a:lnTo>
                  <a:pt x="229" y="231"/>
                </a:lnTo>
                <a:lnTo>
                  <a:pt x="215" y="244"/>
                </a:lnTo>
                <a:lnTo>
                  <a:pt x="202" y="257"/>
                </a:lnTo>
                <a:lnTo>
                  <a:pt x="190" y="272"/>
                </a:lnTo>
                <a:lnTo>
                  <a:pt x="179" y="287"/>
                </a:lnTo>
                <a:lnTo>
                  <a:pt x="167" y="301"/>
                </a:lnTo>
                <a:lnTo>
                  <a:pt x="155" y="316"/>
                </a:lnTo>
                <a:lnTo>
                  <a:pt x="144" y="331"/>
                </a:lnTo>
                <a:lnTo>
                  <a:pt x="134" y="347"/>
                </a:lnTo>
                <a:lnTo>
                  <a:pt x="123" y="362"/>
                </a:lnTo>
                <a:lnTo>
                  <a:pt x="112" y="378"/>
                </a:lnTo>
                <a:lnTo>
                  <a:pt x="102" y="394"/>
                </a:lnTo>
                <a:lnTo>
                  <a:pt x="93" y="410"/>
                </a:lnTo>
                <a:lnTo>
                  <a:pt x="84" y="428"/>
                </a:lnTo>
                <a:lnTo>
                  <a:pt x="76" y="445"/>
                </a:lnTo>
                <a:lnTo>
                  <a:pt x="69" y="462"/>
                </a:lnTo>
                <a:lnTo>
                  <a:pt x="61" y="481"/>
                </a:lnTo>
                <a:lnTo>
                  <a:pt x="53" y="497"/>
                </a:lnTo>
                <a:lnTo>
                  <a:pt x="46" y="516"/>
                </a:lnTo>
                <a:lnTo>
                  <a:pt x="40" y="533"/>
                </a:lnTo>
                <a:lnTo>
                  <a:pt x="34" y="553"/>
                </a:lnTo>
                <a:lnTo>
                  <a:pt x="28" y="571"/>
                </a:lnTo>
                <a:lnTo>
                  <a:pt x="23" y="589"/>
                </a:lnTo>
                <a:lnTo>
                  <a:pt x="18" y="608"/>
                </a:lnTo>
                <a:lnTo>
                  <a:pt x="15" y="627"/>
                </a:lnTo>
                <a:lnTo>
                  <a:pt x="11" y="647"/>
                </a:lnTo>
                <a:lnTo>
                  <a:pt x="8" y="666"/>
                </a:lnTo>
                <a:lnTo>
                  <a:pt x="5" y="686"/>
                </a:lnTo>
                <a:lnTo>
                  <a:pt x="3" y="707"/>
                </a:lnTo>
                <a:lnTo>
                  <a:pt x="1" y="726"/>
                </a:lnTo>
                <a:lnTo>
                  <a:pt x="0" y="746"/>
                </a:lnTo>
                <a:lnTo>
                  <a:pt x="0" y="766"/>
                </a:lnTo>
                <a:lnTo>
                  <a:pt x="0" y="787"/>
                </a:lnTo>
                <a:lnTo>
                  <a:pt x="0" y="806"/>
                </a:lnTo>
                <a:lnTo>
                  <a:pt x="0" y="827"/>
                </a:lnTo>
                <a:lnTo>
                  <a:pt x="1" y="847"/>
                </a:lnTo>
                <a:lnTo>
                  <a:pt x="3" y="867"/>
                </a:lnTo>
                <a:lnTo>
                  <a:pt x="5" y="886"/>
                </a:lnTo>
                <a:lnTo>
                  <a:pt x="8" y="905"/>
                </a:lnTo>
                <a:lnTo>
                  <a:pt x="11" y="924"/>
                </a:lnTo>
                <a:lnTo>
                  <a:pt x="15" y="944"/>
                </a:lnTo>
                <a:lnTo>
                  <a:pt x="18" y="963"/>
                </a:lnTo>
                <a:lnTo>
                  <a:pt x="23" y="983"/>
                </a:lnTo>
                <a:lnTo>
                  <a:pt x="28" y="1001"/>
                </a:lnTo>
                <a:lnTo>
                  <a:pt x="34" y="1019"/>
                </a:lnTo>
                <a:lnTo>
                  <a:pt x="40" y="1037"/>
                </a:lnTo>
                <a:lnTo>
                  <a:pt x="46" y="1055"/>
                </a:lnTo>
                <a:lnTo>
                  <a:pt x="53" y="1073"/>
                </a:lnTo>
                <a:lnTo>
                  <a:pt x="61" y="1093"/>
                </a:lnTo>
                <a:lnTo>
                  <a:pt x="69" y="1109"/>
                </a:lnTo>
                <a:lnTo>
                  <a:pt x="76" y="1126"/>
                </a:lnTo>
                <a:lnTo>
                  <a:pt x="84" y="1143"/>
                </a:lnTo>
                <a:lnTo>
                  <a:pt x="93" y="1160"/>
                </a:lnTo>
                <a:lnTo>
                  <a:pt x="102" y="1176"/>
                </a:lnTo>
                <a:lnTo>
                  <a:pt x="112" y="1193"/>
                </a:lnTo>
                <a:lnTo>
                  <a:pt x="123" y="1209"/>
                </a:lnTo>
                <a:lnTo>
                  <a:pt x="134" y="1225"/>
                </a:lnTo>
                <a:lnTo>
                  <a:pt x="144" y="1241"/>
                </a:lnTo>
                <a:lnTo>
                  <a:pt x="155" y="1256"/>
                </a:lnTo>
                <a:lnTo>
                  <a:pt x="167" y="1271"/>
                </a:lnTo>
                <a:lnTo>
                  <a:pt x="179" y="1286"/>
                </a:lnTo>
                <a:lnTo>
                  <a:pt x="190" y="1300"/>
                </a:lnTo>
                <a:lnTo>
                  <a:pt x="202" y="1314"/>
                </a:lnTo>
                <a:lnTo>
                  <a:pt x="215" y="1328"/>
                </a:lnTo>
                <a:lnTo>
                  <a:pt x="229" y="1342"/>
                </a:lnTo>
                <a:lnTo>
                  <a:pt x="243" y="1355"/>
                </a:lnTo>
                <a:lnTo>
                  <a:pt x="257" y="1369"/>
                </a:lnTo>
                <a:lnTo>
                  <a:pt x="271" y="1381"/>
                </a:lnTo>
                <a:lnTo>
                  <a:pt x="285" y="1393"/>
                </a:lnTo>
                <a:lnTo>
                  <a:pt x="300" y="1404"/>
                </a:lnTo>
                <a:lnTo>
                  <a:pt x="315" y="1416"/>
                </a:lnTo>
                <a:lnTo>
                  <a:pt x="330" y="1427"/>
                </a:lnTo>
                <a:lnTo>
                  <a:pt x="346" y="1438"/>
                </a:lnTo>
                <a:lnTo>
                  <a:pt x="362" y="1448"/>
                </a:lnTo>
                <a:lnTo>
                  <a:pt x="378" y="1457"/>
                </a:lnTo>
                <a:lnTo>
                  <a:pt x="394" y="1467"/>
                </a:lnTo>
                <a:lnTo>
                  <a:pt x="410" y="1476"/>
                </a:lnTo>
                <a:lnTo>
                  <a:pt x="427" y="1484"/>
                </a:lnTo>
                <a:lnTo>
                  <a:pt x="444" y="1493"/>
                </a:lnTo>
                <a:lnTo>
                  <a:pt x="461" y="1502"/>
                </a:lnTo>
                <a:lnTo>
                  <a:pt x="480" y="1511"/>
                </a:lnTo>
                <a:lnTo>
                  <a:pt x="497" y="1517"/>
                </a:lnTo>
                <a:lnTo>
                  <a:pt x="516" y="1524"/>
                </a:lnTo>
                <a:lnTo>
                  <a:pt x="533" y="1531"/>
                </a:lnTo>
                <a:lnTo>
                  <a:pt x="552" y="1537"/>
                </a:lnTo>
                <a:lnTo>
                  <a:pt x="570" y="1542"/>
                </a:lnTo>
                <a:lnTo>
                  <a:pt x="588" y="1547"/>
                </a:lnTo>
                <a:lnTo>
                  <a:pt x="608" y="1551"/>
                </a:lnTo>
                <a:lnTo>
                  <a:pt x="627" y="1556"/>
                </a:lnTo>
                <a:lnTo>
                  <a:pt x="646" y="1559"/>
                </a:lnTo>
                <a:lnTo>
                  <a:pt x="666" y="1563"/>
                </a:lnTo>
                <a:lnTo>
                  <a:pt x="685" y="1566"/>
                </a:lnTo>
                <a:lnTo>
                  <a:pt x="704" y="1568"/>
                </a:lnTo>
                <a:lnTo>
                  <a:pt x="724" y="1570"/>
                </a:lnTo>
                <a:lnTo>
                  <a:pt x="745" y="1571"/>
                </a:lnTo>
                <a:lnTo>
                  <a:pt x="765" y="1572"/>
                </a:lnTo>
                <a:lnTo>
                  <a:pt x="786" y="1573"/>
                </a:lnTo>
                <a:lnTo>
                  <a:pt x="786" y="1573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16</xdr:col>
      <xdr:colOff>228600</xdr:colOff>
      <xdr:row>347</xdr:row>
      <xdr:rowOff>28575</xdr:rowOff>
    </xdr:from>
    <xdr:to>
      <xdr:col>16</xdr:col>
      <xdr:colOff>438150</xdr:colOff>
      <xdr:row>348</xdr:row>
      <xdr:rowOff>19050</xdr:rowOff>
    </xdr:to>
    <xdr:grpSp>
      <xdr:nvGrpSpPr>
        <xdr:cNvPr id="1033" name="Group 9"/>
        <xdr:cNvGrpSpPr>
          <a:grpSpLocks noChangeAspect="1"/>
        </xdr:cNvGrpSpPr>
      </xdr:nvGrpSpPr>
      <xdr:grpSpPr bwMode="auto">
        <a:xfrm>
          <a:off x="17041668" y="108195052"/>
          <a:ext cx="209550" cy="178089"/>
          <a:chOff x="1642" y="7778"/>
          <a:chExt cx="22" cy="19"/>
        </a:xfrm>
      </xdr:grpSpPr>
      <xdr:sp macro="" textlink="">
        <xdr:nvSpPr>
          <xdr:cNvPr id="1032" name="AutoShape 8"/>
          <xdr:cNvSpPr>
            <a:spLocks noChangeAspect="1" noChangeArrowheads="1" noTextEdit="1"/>
          </xdr:cNvSpPr>
        </xdr:nvSpPr>
        <xdr:spPr bwMode="auto">
          <a:xfrm>
            <a:off x="1642" y="7778"/>
            <a:ext cx="22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4" name="Freeform 10"/>
          <xdr:cNvSpPr>
            <a:spLocks/>
          </xdr:cNvSpPr>
        </xdr:nvSpPr>
        <xdr:spPr bwMode="auto">
          <a:xfrm>
            <a:off x="1222" y="6622"/>
            <a:ext cx="442" cy="1175"/>
          </a:xfrm>
          <a:custGeom>
            <a:avLst/>
            <a:gdLst>
              <a:gd name="T0" fmla="*/ 1247 w 2263"/>
              <a:gd name="T1" fmla="*/ 2257 h 2263"/>
              <a:gd name="T2" fmla="*/ 1387 w 2263"/>
              <a:gd name="T3" fmla="*/ 2233 h 2263"/>
              <a:gd name="T4" fmla="*/ 1520 w 2263"/>
              <a:gd name="T5" fmla="*/ 2193 h 2263"/>
              <a:gd name="T6" fmla="*/ 1646 w 2263"/>
              <a:gd name="T7" fmla="*/ 2137 h 2263"/>
              <a:gd name="T8" fmla="*/ 1764 w 2263"/>
              <a:gd name="T9" fmla="*/ 2068 h 2263"/>
              <a:gd name="T10" fmla="*/ 1871 w 2263"/>
              <a:gd name="T11" fmla="*/ 1985 h 2263"/>
              <a:gd name="T12" fmla="*/ 1968 w 2263"/>
              <a:gd name="T13" fmla="*/ 1891 h 2263"/>
              <a:gd name="T14" fmla="*/ 2053 w 2263"/>
              <a:gd name="T15" fmla="*/ 1784 h 2263"/>
              <a:gd name="T16" fmla="*/ 2126 w 2263"/>
              <a:gd name="T17" fmla="*/ 1668 h 2263"/>
              <a:gd name="T18" fmla="*/ 2184 w 2263"/>
              <a:gd name="T19" fmla="*/ 1544 h 2263"/>
              <a:gd name="T20" fmla="*/ 2227 w 2263"/>
              <a:gd name="T21" fmla="*/ 1413 h 2263"/>
              <a:gd name="T22" fmla="*/ 2253 w 2263"/>
              <a:gd name="T23" fmla="*/ 1275 h 2263"/>
              <a:gd name="T24" fmla="*/ 2263 w 2263"/>
              <a:gd name="T25" fmla="*/ 1131 h 2263"/>
              <a:gd name="T26" fmla="*/ 2253 w 2263"/>
              <a:gd name="T27" fmla="*/ 986 h 2263"/>
              <a:gd name="T28" fmla="*/ 2227 w 2263"/>
              <a:gd name="T29" fmla="*/ 847 h 2263"/>
              <a:gd name="T30" fmla="*/ 2184 w 2263"/>
              <a:gd name="T31" fmla="*/ 715 h 2263"/>
              <a:gd name="T32" fmla="*/ 2126 w 2263"/>
              <a:gd name="T33" fmla="*/ 591 h 2263"/>
              <a:gd name="T34" fmla="*/ 2053 w 2263"/>
              <a:gd name="T35" fmla="*/ 475 h 2263"/>
              <a:gd name="T36" fmla="*/ 1968 w 2263"/>
              <a:gd name="T37" fmla="*/ 370 h 2263"/>
              <a:gd name="T38" fmla="*/ 1871 w 2263"/>
              <a:gd name="T39" fmla="*/ 274 h 2263"/>
              <a:gd name="T40" fmla="*/ 1764 w 2263"/>
              <a:gd name="T41" fmla="*/ 193 h 2263"/>
              <a:gd name="T42" fmla="*/ 1646 w 2263"/>
              <a:gd name="T43" fmla="*/ 122 h 2263"/>
              <a:gd name="T44" fmla="*/ 1520 w 2263"/>
              <a:gd name="T45" fmla="*/ 68 h 2263"/>
              <a:gd name="T46" fmla="*/ 1387 w 2263"/>
              <a:gd name="T47" fmla="*/ 27 h 2263"/>
              <a:gd name="T48" fmla="*/ 1247 w 2263"/>
              <a:gd name="T49" fmla="*/ 5 h 2263"/>
              <a:gd name="T50" fmla="*/ 1102 w 2263"/>
              <a:gd name="T51" fmla="*/ 0 h 2263"/>
              <a:gd name="T52" fmla="*/ 959 w 2263"/>
              <a:gd name="T53" fmla="*/ 12 h 2263"/>
              <a:gd name="T54" fmla="*/ 822 w 2263"/>
              <a:gd name="T55" fmla="*/ 41 h 2263"/>
              <a:gd name="T56" fmla="*/ 692 w 2263"/>
              <a:gd name="T57" fmla="*/ 88 h 2263"/>
              <a:gd name="T58" fmla="*/ 568 w 2263"/>
              <a:gd name="T59" fmla="*/ 148 h 2263"/>
              <a:gd name="T60" fmla="*/ 454 w 2263"/>
              <a:gd name="T61" fmla="*/ 224 h 2263"/>
              <a:gd name="T62" fmla="*/ 351 w 2263"/>
              <a:gd name="T63" fmla="*/ 312 h 2263"/>
              <a:gd name="T64" fmla="*/ 257 w 2263"/>
              <a:gd name="T65" fmla="*/ 411 h 2263"/>
              <a:gd name="T66" fmla="*/ 177 w 2263"/>
              <a:gd name="T67" fmla="*/ 520 h 2263"/>
              <a:gd name="T68" fmla="*/ 111 w 2263"/>
              <a:gd name="T69" fmla="*/ 640 h 2263"/>
              <a:gd name="T70" fmla="*/ 58 w 2263"/>
              <a:gd name="T71" fmla="*/ 768 h 2263"/>
              <a:gd name="T72" fmla="*/ 22 w 2263"/>
              <a:gd name="T73" fmla="*/ 903 h 2263"/>
              <a:gd name="T74" fmla="*/ 2 w 2263"/>
              <a:gd name="T75" fmla="*/ 1043 h 2263"/>
              <a:gd name="T76" fmla="*/ 1 w 2263"/>
              <a:gd name="T77" fmla="*/ 1189 h 2263"/>
              <a:gd name="T78" fmla="*/ 16 w 2263"/>
              <a:gd name="T79" fmla="*/ 1331 h 2263"/>
              <a:gd name="T80" fmla="*/ 50 w 2263"/>
              <a:gd name="T81" fmla="*/ 1466 h 2263"/>
              <a:gd name="T82" fmla="*/ 99 w 2263"/>
              <a:gd name="T83" fmla="*/ 1595 h 2263"/>
              <a:gd name="T84" fmla="*/ 164 w 2263"/>
              <a:gd name="T85" fmla="*/ 1716 h 2263"/>
              <a:gd name="T86" fmla="*/ 240 w 2263"/>
              <a:gd name="T87" fmla="*/ 1828 h 2263"/>
              <a:gd name="T88" fmla="*/ 332 w 2263"/>
              <a:gd name="T89" fmla="*/ 1931 h 2263"/>
              <a:gd name="T90" fmla="*/ 433 w 2263"/>
              <a:gd name="T91" fmla="*/ 2020 h 2263"/>
              <a:gd name="T92" fmla="*/ 544 w 2263"/>
              <a:gd name="T93" fmla="*/ 2098 h 2263"/>
              <a:gd name="T94" fmla="*/ 666 w 2263"/>
              <a:gd name="T95" fmla="*/ 2161 h 2263"/>
              <a:gd name="T96" fmla="*/ 795 w 2263"/>
              <a:gd name="T97" fmla="*/ 2211 h 2263"/>
              <a:gd name="T98" fmla="*/ 931 w 2263"/>
              <a:gd name="T99" fmla="*/ 2245 h 2263"/>
              <a:gd name="T100" fmla="*/ 1073 w 2263"/>
              <a:gd name="T101" fmla="*/ 2261 h 22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263" h="2263">
                <a:moveTo>
                  <a:pt x="1133" y="2263"/>
                </a:moveTo>
                <a:lnTo>
                  <a:pt x="1160" y="2262"/>
                </a:lnTo>
                <a:lnTo>
                  <a:pt x="1189" y="2261"/>
                </a:lnTo>
                <a:lnTo>
                  <a:pt x="1218" y="2258"/>
                </a:lnTo>
                <a:lnTo>
                  <a:pt x="1247" y="2257"/>
                </a:lnTo>
                <a:lnTo>
                  <a:pt x="1275" y="2253"/>
                </a:lnTo>
                <a:lnTo>
                  <a:pt x="1303" y="2250"/>
                </a:lnTo>
                <a:lnTo>
                  <a:pt x="1331" y="2245"/>
                </a:lnTo>
                <a:lnTo>
                  <a:pt x="1359" y="2240"/>
                </a:lnTo>
                <a:lnTo>
                  <a:pt x="1387" y="2233"/>
                </a:lnTo>
                <a:lnTo>
                  <a:pt x="1414" y="2227"/>
                </a:lnTo>
                <a:lnTo>
                  <a:pt x="1440" y="2219"/>
                </a:lnTo>
                <a:lnTo>
                  <a:pt x="1467" y="2211"/>
                </a:lnTo>
                <a:lnTo>
                  <a:pt x="1494" y="2202"/>
                </a:lnTo>
                <a:lnTo>
                  <a:pt x="1520" y="2193"/>
                </a:lnTo>
                <a:lnTo>
                  <a:pt x="1545" y="2183"/>
                </a:lnTo>
                <a:lnTo>
                  <a:pt x="1572" y="2173"/>
                </a:lnTo>
                <a:lnTo>
                  <a:pt x="1596" y="2161"/>
                </a:lnTo>
                <a:lnTo>
                  <a:pt x="1622" y="2150"/>
                </a:lnTo>
                <a:lnTo>
                  <a:pt x="1646" y="2137"/>
                </a:lnTo>
                <a:lnTo>
                  <a:pt x="1670" y="2125"/>
                </a:lnTo>
                <a:lnTo>
                  <a:pt x="1693" y="2112"/>
                </a:lnTo>
                <a:lnTo>
                  <a:pt x="1717" y="2098"/>
                </a:lnTo>
                <a:lnTo>
                  <a:pt x="1741" y="2084"/>
                </a:lnTo>
                <a:lnTo>
                  <a:pt x="1764" y="2068"/>
                </a:lnTo>
                <a:lnTo>
                  <a:pt x="1785" y="2053"/>
                </a:lnTo>
                <a:lnTo>
                  <a:pt x="1807" y="2037"/>
                </a:lnTo>
                <a:lnTo>
                  <a:pt x="1828" y="2020"/>
                </a:lnTo>
                <a:lnTo>
                  <a:pt x="1850" y="2003"/>
                </a:lnTo>
                <a:lnTo>
                  <a:pt x="1871" y="1985"/>
                </a:lnTo>
                <a:lnTo>
                  <a:pt x="1891" y="1967"/>
                </a:lnTo>
                <a:lnTo>
                  <a:pt x="1911" y="1949"/>
                </a:lnTo>
                <a:lnTo>
                  <a:pt x="1931" y="1931"/>
                </a:lnTo>
                <a:lnTo>
                  <a:pt x="1949" y="1911"/>
                </a:lnTo>
                <a:lnTo>
                  <a:pt x="1968" y="1891"/>
                </a:lnTo>
                <a:lnTo>
                  <a:pt x="1986" y="1870"/>
                </a:lnTo>
                <a:lnTo>
                  <a:pt x="2004" y="1850"/>
                </a:lnTo>
                <a:lnTo>
                  <a:pt x="2020" y="1828"/>
                </a:lnTo>
                <a:lnTo>
                  <a:pt x="2037" y="1806"/>
                </a:lnTo>
                <a:lnTo>
                  <a:pt x="2053" y="1784"/>
                </a:lnTo>
                <a:lnTo>
                  <a:pt x="2069" y="1762"/>
                </a:lnTo>
                <a:lnTo>
                  <a:pt x="2083" y="1739"/>
                </a:lnTo>
                <a:lnTo>
                  <a:pt x="2097" y="1716"/>
                </a:lnTo>
                <a:lnTo>
                  <a:pt x="2112" y="1692"/>
                </a:lnTo>
                <a:lnTo>
                  <a:pt x="2126" y="1668"/>
                </a:lnTo>
                <a:lnTo>
                  <a:pt x="2138" y="1644"/>
                </a:lnTo>
                <a:lnTo>
                  <a:pt x="2151" y="1620"/>
                </a:lnTo>
                <a:lnTo>
                  <a:pt x="2162" y="1595"/>
                </a:lnTo>
                <a:lnTo>
                  <a:pt x="2174" y="1571"/>
                </a:lnTo>
                <a:lnTo>
                  <a:pt x="2184" y="1544"/>
                </a:lnTo>
                <a:lnTo>
                  <a:pt x="2193" y="1518"/>
                </a:lnTo>
                <a:lnTo>
                  <a:pt x="2202" y="1492"/>
                </a:lnTo>
                <a:lnTo>
                  <a:pt x="2211" y="1466"/>
                </a:lnTo>
                <a:lnTo>
                  <a:pt x="2219" y="1439"/>
                </a:lnTo>
                <a:lnTo>
                  <a:pt x="2227" y="1413"/>
                </a:lnTo>
                <a:lnTo>
                  <a:pt x="2233" y="1385"/>
                </a:lnTo>
                <a:lnTo>
                  <a:pt x="2240" y="1358"/>
                </a:lnTo>
                <a:lnTo>
                  <a:pt x="2245" y="1331"/>
                </a:lnTo>
                <a:lnTo>
                  <a:pt x="2250" y="1303"/>
                </a:lnTo>
                <a:lnTo>
                  <a:pt x="2253" y="1275"/>
                </a:lnTo>
                <a:lnTo>
                  <a:pt x="2257" y="1246"/>
                </a:lnTo>
                <a:lnTo>
                  <a:pt x="2259" y="1217"/>
                </a:lnTo>
                <a:lnTo>
                  <a:pt x="2261" y="1189"/>
                </a:lnTo>
                <a:lnTo>
                  <a:pt x="2263" y="1160"/>
                </a:lnTo>
                <a:lnTo>
                  <a:pt x="2263" y="1131"/>
                </a:lnTo>
                <a:lnTo>
                  <a:pt x="2263" y="1102"/>
                </a:lnTo>
                <a:lnTo>
                  <a:pt x="2261" y="1072"/>
                </a:lnTo>
                <a:lnTo>
                  <a:pt x="2259" y="1043"/>
                </a:lnTo>
                <a:lnTo>
                  <a:pt x="2257" y="1016"/>
                </a:lnTo>
                <a:lnTo>
                  <a:pt x="2253" y="986"/>
                </a:lnTo>
                <a:lnTo>
                  <a:pt x="2250" y="958"/>
                </a:lnTo>
                <a:lnTo>
                  <a:pt x="2245" y="930"/>
                </a:lnTo>
                <a:lnTo>
                  <a:pt x="2240" y="903"/>
                </a:lnTo>
                <a:lnTo>
                  <a:pt x="2233" y="875"/>
                </a:lnTo>
                <a:lnTo>
                  <a:pt x="2227" y="847"/>
                </a:lnTo>
                <a:lnTo>
                  <a:pt x="2219" y="821"/>
                </a:lnTo>
                <a:lnTo>
                  <a:pt x="2211" y="795"/>
                </a:lnTo>
                <a:lnTo>
                  <a:pt x="2202" y="768"/>
                </a:lnTo>
                <a:lnTo>
                  <a:pt x="2193" y="742"/>
                </a:lnTo>
                <a:lnTo>
                  <a:pt x="2184" y="715"/>
                </a:lnTo>
                <a:lnTo>
                  <a:pt x="2174" y="691"/>
                </a:lnTo>
                <a:lnTo>
                  <a:pt x="2162" y="664"/>
                </a:lnTo>
                <a:lnTo>
                  <a:pt x="2151" y="640"/>
                </a:lnTo>
                <a:lnTo>
                  <a:pt x="2138" y="616"/>
                </a:lnTo>
                <a:lnTo>
                  <a:pt x="2126" y="591"/>
                </a:lnTo>
                <a:lnTo>
                  <a:pt x="2112" y="567"/>
                </a:lnTo>
                <a:lnTo>
                  <a:pt x="2097" y="543"/>
                </a:lnTo>
                <a:lnTo>
                  <a:pt x="2083" y="520"/>
                </a:lnTo>
                <a:lnTo>
                  <a:pt x="2069" y="499"/>
                </a:lnTo>
                <a:lnTo>
                  <a:pt x="2053" y="475"/>
                </a:lnTo>
                <a:lnTo>
                  <a:pt x="2037" y="453"/>
                </a:lnTo>
                <a:lnTo>
                  <a:pt x="2020" y="431"/>
                </a:lnTo>
                <a:lnTo>
                  <a:pt x="2004" y="411"/>
                </a:lnTo>
                <a:lnTo>
                  <a:pt x="1986" y="389"/>
                </a:lnTo>
                <a:lnTo>
                  <a:pt x="1968" y="370"/>
                </a:lnTo>
                <a:lnTo>
                  <a:pt x="1949" y="350"/>
                </a:lnTo>
                <a:lnTo>
                  <a:pt x="1931" y="332"/>
                </a:lnTo>
                <a:lnTo>
                  <a:pt x="1911" y="312"/>
                </a:lnTo>
                <a:lnTo>
                  <a:pt x="1891" y="293"/>
                </a:lnTo>
                <a:lnTo>
                  <a:pt x="1871" y="274"/>
                </a:lnTo>
                <a:lnTo>
                  <a:pt x="1850" y="258"/>
                </a:lnTo>
                <a:lnTo>
                  <a:pt x="1828" y="240"/>
                </a:lnTo>
                <a:lnTo>
                  <a:pt x="1807" y="224"/>
                </a:lnTo>
                <a:lnTo>
                  <a:pt x="1785" y="207"/>
                </a:lnTo>
                <a:lnTo>
                  <a:pt x="1764" y="193"/>
                </a:lnTo>
                <a:lnTo>
                  <a:pt x="1741" y="176"/>
                </a:lnTo>
                <a:lnTo>
                  <a:pt x="1717" y="163"/>
                </a:lnTo>
                <a:lnTo>
                  <a:pt x="1693" y="148"/>
                </a:lnTo>
                <a:lnTo>
                  <a:pt x="1670" y="135"/>
                </a:lnTo>
                <a:lnTo>
                  <a:pt x="1646" y="122"/>
                </a:lnTo>
                <a:lnTo>
                  <a:pt x="1622" y="111"/>
                </a:lnTo>
                <a:lnTo>
                  <a:pt x="1596" y="99"/>
                </a:lnTo>
                <a:lnTo>
                  <a:pt x="1572" y="88"/>
                </a:lnTo>
                <a:lnTo>
                  <a:pt x="1545" y="77"/>
                </a:lnTo>
                <a:lnTo>
                  <a:pt x="1520" y="68"/>
                </a:lnTo>
                <a:lnTo>
                  <a:pt x="1494" y="58"/>
                </a:lnTo>
                <a:lnTo>
                  <a:pt x="1467" y="49"/>
                </a:lnTo>
                <a:lnTo>
                  <a:pt x="1440" y="41"/>
                </a:lnTo>
                <a:lnTo>
                  <a:pt x="1414" y="34"/>
                </a:lnTo>
                <a:lnTo>
                  <a:pt x="1387" y="27"/>
                </a:lnTo>
                <a:lnTo>
                  <a:pt x="1359" y="22"/>
                </a:lnTo>
                <a:lnTo>
                  <a:pt x="1331" y="16"/>
                </a:lnTo>
                <a:lnTo>
                  <a:pt x="1303" y="12"/>
                </a:lnTo>
                <a:lnTo>
                  <a:pt x="1275" y="7"/>
                </a:lnTo>
                <a:lnTo>
                  <a:pt x="1247" y="5"/>
                </a:lnTo>
                <a:lnTo>
                  <a:pt x="1218" y="2"/>
                </a:lnTo>
                <a:lnTo>
                  <a:pt x="1189" y="1"/>
                </a:lnTo>
                <a:lnTo>
                  <a:pt x="1160" y="0"/>
                </a:lnTo>
                <a:lnTo>
                  <a:pt x="1133" y="0"/>
                </a:lnTo>
                <a:lnTo>
                  <a:pt x="1102" y="0"/>
                </a:lnTo>
                <a:lnTo>
                  <a:pt x="1073" y="1"/>
                </a:lnTo>
                <a:lnTo>
                  <a:pt x="1044" y="2"/>
                </a:lnTo>
                <a:lnTo>
                  <a:pt x="1016" y="5"/>
                </a:lnTo>
                <a:lnTo>
                  <a:pt x="987" y="7"/>
                </a:lnTo>
                <a:lnTo>
                  <a:pt x="959" y="12"/>
                </a:lnTo>
                <a:lnTo>
                  <a:pt x="931" y="16"/>
                </a:lnTo>
                <a:lnTo>
                  <a:pt x="904" y="22"/>
                </a:lnTo>
                <a:lnTo>
                  <a:pt x="875" y="27"/>
                </a:lnTo>
                <a:lnTo>
                  <a:pt x="848" y="34"/>
                </a:lnTo>
                <a:lnTo>
                  <a:pt x="822" y="41"/>
                </a:lnTo>
                <a:lnTo>
                  <a:pt x="795" y="49"/>
                </a:lnTo>
                <a:lnTo>
                  <a:pt x="769" y="58"/>
                </a:lnTo>
                <a:lnTo>
                  <a:pt x="742" y="68"/>
                </a:lnTo>
                <a:lnTo>
                  <a:pt x="716" y="77"/>
                </a:lnTo>
                <a:lnTo>
                  <a:pt x="692" y="88"/>
                </a:lnTo>
                <a:lnTo>
                  <a:pt x="666" y="99"/>
                </a:lnTo>
                <a:lnTo>
                  <a:pt x="641" y="111"/>
                </a:lnTo>
                <a:lnTo>
                  <a:pt x="616" y="122"/>
                </a:lnTo>
                <a:lnTo>
                  <a:pt x="592" y="135"/>
                </a:lnTo>
                <a:lnTo>
                  <a:pt x="568" y="148"/>
                </a:lnTo>
                <a:lnTo>
                  <a:pt x="544" y="163"/>
                </a:lnTo>
                <a:lnTo>
                  <a:pt x="521" y="176"/>
                </a:lnTo>
                <a:lnTo>
                  <a:pt x="499" y="193"/>
                </a:lnTo>
                <a:lnTo>
                  <a:pt x="476" y="207"/>
                </a:lnTo>
                <a:lnTo>
                  <a:pt x="454" y="224"/>
                </a:lnTo>
                <a:lnTo>
                  <a:pt x="433" y="240"/>
                </a:lnTo>
                <a:lnTo>
                  <a:pt x="412" y="258"/>
                </a:lnTo>
                <a:lnTo>
                  <a:pt x="391" y="274"/>
                </a:lnTo>
                <a:lnTo>
                  <a:pt x="370" y="293"/>
                </a:lnTo>
                <a:lnTo>
                  <a:pt x="351" y="312"/>
                </a:lnTo>
                <a:lnTo>
                  <a:pt x="332" y="332"/>
                </a:lnTo>
                <a:lnTo>
                  <a:pt x="312" y="350"/>
                </a:lnTo>
                <a:lnTo>
                  <a:pt x="293" y="370"/>
                </a:lnTo>
                <a:lnTo>
                  <a:pt x="275" y="389"/>
                </a:lnTo>
                <a:lnTo>
                  <a:pt x="257" y="411"/>
                </a:lnTo>
                <a:lnTo>
                  <a:pt x="240" y="431"/>
                </a:lnTo>
                <a:lnTo>
                  <a:pt x="224" y="453"/>
                </a:lnTo>
                <a:lnTo>
                  <a:pt x="207" y="475"/>
                </a:lnTo>
                <a:lnTo>
                  <a:pt x="193" y="499"/>
                </a:lnTo>
                <a:lnTo>
                  <a:pt x="177" y="520"/>
                </a:lnTo>
                <a:lnTo>
                  <a:pt x="164" y="543"/>
                </a:lnTo>
                <a:lnTo>
                  <a:pt x="149" y="567"/>
                </a:lnTo>
                <a:lnTo>
                  <a:pt x="135" y="591"/>
                </a:lnTo>
                <a:lnTo>
                  <a:pt x="122" y="616"/>
                </a:lnTo>
                <a:lnTo>
                  <a:pt x="111" y="640"/>
                </a:lnTo>
                <a:lnTo>
                  <a:pt x="99" y="664"/>
                </a:lnTo>
                <a:lnTo>
                  <a:pt x="89" y="691"/>
                </a:lnTo>
                <a:lnTo>
                  <a:pt x="77" y="715"/>
                </a:lnTo>
                <a:lnTo>
                  <a:pt x="68" y="742"/>
                </a:lnTo>
                <a:lnTo>
                  <a:pt x="58" y="768"/>
                </a:lnTo>
                <a:lnTo>
                  <a:pt x="50" y="795"/>
                </a:lnTo>
                <a:lnTo>
                  <a:pt x="42" y="821"/>
                </a:lnTo>
                <a:lnTo>
                  <a:pt x="35" y="847"/>
                </a:lnTo>
                <a:lnTo>
                  <a:pt x="28" y="875"/>
                </a:lnTo>
                <a:lnTo>
                  <a:pt x="22" y="903"/>
                </a:lnTo>
                <a:lnTo>
                  <a:pt x="16" y="930"/>
                </a:lnTo>
                <a:lnTo>
                  <a:pt x="12" y="958"/>
                </a:lnTo>
                <a:lnTo>
                  <a:pt x="7" y="986"/>
                </a:lnTo>
                <a:lnTo>
                  <a:pt x="5" y="1016"/>
                </a:lnTo>
                <a:lnTo>
                  <a:pt x="2" y="1043"/>
                </a:lnTo>
                <a:lnTo>
                  <a:pt x="1" y="1072"/>
                </a:lnTo>
                <a:lnTo>
                  <a:pt x="0" y="1102"/>
                </a:lnTo>
                <a:lnTo>
                  <a:pt x="0" y="1131"/>
                </a:lnTo>
                <a:lnTo>
                  <a:pt x="0" y="1160"/>
                </a:lnTo>
                <a:lnTo>
                  <a:pt x="1" y="1189"/>
                </a:lnTo>
                <a:lnTo>
                  <a:pt x="2" y="1217"/>
                </a:lnTo>
                <a:lnTo>
                  <a:pt x="5" y="1246"/>
                </a:lnTo>
                <a:lnTo>
                  <a:pt x="7" y="1275"/>
                </a:lnTo>
                <a:lnTo>
                  <a:pt x="12" y="1303"/>
                </a:lnTo>
                <a:lnTo>
                  <a:pt x="16" y="1331"/>
                </a:lnTo>
                <a:lnTo>
                  <a:pt x="22" y="1358"/>
                </a:lnTo>
                <a:lnTo>
                  <a:pt x="28" y="1385"/>
                </a:lnTo>
                <a:lnTo>
                  <a:pt x="35" y="1413"/>
                </a:lnTo>
                <a:lnTo>
                  <a:pt x="42" y="1439"/>
                </a:lnTo>
                <a:lnTo>
                  <a:pt x="50" y="1466"/>
                </a:lnTo>
                <a:lnTo>
                  <a:pt x="58" y="1492"/>
                </a:lnTo>
                <a:lnTo>
                  <a:pt x="68" y="1518"/>
                </a:lnTo>
                <a:lnTo>
                  <a:pt x="77" y="1544"/>
                </a:lnTo>
                <a:lnTo>
                  <a:pt x="89" y="1571"/>
                </a:lnTo>
                <a:lnTo>
                  <a:pt x="99" y="1595"/>
                </a:lnTo>
                <a:lnTo>
                  <a:pt x="111" y="1620"/>
                </a:lnTo>
                <a:lnTo>
                  <a:pt x="122" y="1644"/>
                </a:lnTo>
                <a:lnTo>
                  <a:pt x="135" y="1668"/>
                </a:lnTo>
                <a:lnTo>
                  <a:pt x="149" y="1692"/>
                </a:lnTo>
                <a:lnTo>
                  <a:pt x="164" y="1716"/>
                </a:lnTo>
                <a:lnTo>
                  <a:pt x="177" y="1739"/>
                </a:lnTo>
                <a:lnTo>
                  <a:pt x="193" y="1762"/>
                </a:lnTo>
                <a:lnTo>
                  <a:pt x="207" y="1784"/>
                </a:lnTo>
                <a:lnTo>
                  <a:pt x="224" y="1806"/>
                </a:lnTo>
                <a:lnTo>
                  <a:pt x="240" y="1828"/>
                </a:lnTo>
                <a:lnTo>
                  <a:pt x="257" y="1850"/>
                </a:lnTo>
                <a:lnTo>
                  <a:pt x="275" y="1870"/>
                </a:lnTo>
                <a:lnTo>
                  <a:pt x="293" y="1891"/>
                </a:lnTo>
                <a:lnTo>
                  <a:pt x="312" y="1911"/>
                </a:lnTo>
                <a:lnTo>
                  <a:pt x="332" y="1931"/>
                </a:lnTo>
                <a:lnTo>
                  <a:pt x="351" y="1949"/>
                </a:lnTo>
                <a:lnTo>
                  <a:pt x="370" y="1967"/>
                </a:lnTo>
                <a:lnTo>
                  <a:pt x="391" y="1985"/>
                </a:lnTo>
                <a:lnTo>
                  <a:pt x="412" y="2003"/>
                </a:lnTo>
                <a:lnTo>
                  <a:pt x="433" y="2020"/>
                </a:lnTo>
                <a:lnTo>
                  <a:pt x="454" y="2037"/>
                </a:lnTo>
                <a:lnTo>
                  <a:pt x="476" y="2053"/>
                </a:lnTo>
                <a:lnTo>
                  <a:pt x="499" y="2068"/>
                </a:lnTo>
                <a:lnTo>
                  <a:pt x="521" y="2084"/>
                </a:lnTo>
                <a:lnTo>
                  <a:pt x="544" y="2098"/>
                </a:lnTo>
                <a:lnTo>
                  <a:pt x="568" y="2112"/>
                </a:lnTo>
                <a:lnTo>
                  <a:pt x="592" y="2125"/>
                </a:lnTo>
                <a:lnTo>
                  <a:pt x="616" y="2137"/>
                </a:lnTo>
                <a:lnTo>
                  <a:pt x="641" y="2150"/>
                </a:lnTo>
                <a:lnTo>
                  <a:pt x="666" y="2161"/>
                </a:lnTo>
                <a:lnTo>
                  <a:pt x="692" y="2173"/>
                </a:lnTo>
                <a:lnTo>
                  <a:pt x="716" y="2183"/>
                </a:lnTo>
                <a:lnTo>
                  <a:pt x="742" y="2193"/>
                </a:lnTo>
                <a:lnTo>
                  <a:pt x="769" y="2202"/>
                </a:lnTo>
                <a:lnTo>
                  <a:pt x="795" y="2211"/>
                </a:lnTo>
                <a:lnTo>
                  <a:pt x="822" y="2219"/>
                </a:lnTo>
                <a:lnTo>
                  <a:pt x="848" y="2227"/>
                </a:lnTo>
                <a:lnTo>
                  <a:pt x="875" y="2233"/>
                </a:lnTo>
                <a:lnTo>
                  <a:pt x="904" y="2240"/>
                </a:lnTo>
                <a:lnTo>
                  <a:pt x="931" y="2245"/>
                </a:lnTo>
                <a:lnTo>
                  <a:pt x="959" y="2250"/>
                </a:lnTo>
                <a:lnTo>
                  <a:pt x="987" y="2253"/>
                </a:lnTo>
                <a:lnTo>
                  <a:pt x="1016" y="2257"/>
                </a:lnTo>
                <a:lnTo>
                  <a:pt x="1044" y="2258"/>
                </a:lnTo>
                <a:lnTo>
                  <a:pt x="1073" y="2261"/>
                </a:lnTo>
                <a:lnTo>
                  <a:pt x="1102" y="2262"/>
                </a:lnTo>
                <a:lnTo>
                  <a:pt x="1133" y="2263"/>
                </a:lnTo>
                <a:lnTo>
                  <a:pt x="1133" y="2263"/>
                </a:lnTo>
                <a:close/>
              </a:path>
            </a:pathLst>
          </a:custGeom>
          <a:solidFill>
            <a:srgbClr val="D1D1D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5" name="Freeform 11"/>
          <xdr:cNvSpPr>
            <a:spLocks/>
          </xdr:cNvSpPr>
        </xdr:nvSpPr>
        <xdr:spPr bwMode="auto">
          <a:xfrm>
            <a:off x="1221" y="6622"/>
            <a:ext cx="441" cy="1175"/>
          </a:xfrm>
          <a:custGeom>
            <a:avLst/>
            <a:gdLst>
              <a:gd name="T0" fmla="*/ 1240 w 2257"/>
              <a:gd name="T1" fmla="*/ 2250 h 2256"/>
              <a:gd name="T2" fmla="*/ 1380 w 2257"/>
              <a:gd name="T3" fmla="*/ 2225 h 2256"/>
              <a:gd name="T4" fmla="*/ 1513 w 2257"/>
              <a:gd name="T5" fmla="*/ 2186 h 2256"/>
              <a:gd name="T6" fmla="*/ 1639 w 2257"/>
              <a:gd name="T7" fmla="*/ 2130 h 2256"/>
              <a:gd name="T8" fmla="*/ 1757 w 2257"/>
              <a:gd name="T9" fmla="*/ 2061 h 2256"/>
              <a:gd name="T10" fmla="*/ 1864 w 2257"/>
              <a:gd name="T11" fmla="*/ 1978 h 2256"/>
              <a:gd name="T12" fmla="*/ 1962 w 2257"/>
              <a:gd name="T13" fmla="*/ 1884 h 2256"/>
              <a:gd name="T14" fmla="*/ 2048 w 2257"/>
              <a:gd name="T15" fmla="*/ 1777 h 2256"/>
              <a:gd name="T16" fmla="*/ 2120 w 2257"/>
              <a:gd name="T17" fmla="*/ 1661 h 2256"/>
              <a:gd name="T18" fmla="*/ 2178 w 2257"/>
              <a:gd name="T19" fmla="*/ 1536 h 2256"/>
              <a:gd name="T20" fmla="*/ 2221 w 2257"/>
              <a:gd name="T21" fmla="*/ 1405 h 2256"/>
              <a:gd name="T22" fmla="*/ 2247 w 2257"/>
              <a:gd name="T23" fmla="*/ 1267 h 2256"/>
              <a:gd name="T24" fmla="*/ 2257 w 2257"/>
              <a:gd name="T25" fmla="*/ 1124 h 2256"/>
              <a:gd name="T26" fmla="*/ 2247 w 2257"/>
              <a:gd name="T27" fmla="*/ 979 h 2256"/>
              <a:gd name="T28" fmla="*/ 2221 w 2257"/>
              <a:gd name="T29" fmla="*/ 840 h 2256"/>
              <a:gd name="T30" fmla="*/ 2178 w 2257"/>
              <a:gd name="T31" fmla="*/ 708 h 2256"/>
              <a:gd name="T32" fmla="*/ 2120 w 2257"/>
              <a:gd name="T33" fmla="*/ 584 h 2256"/>
              <a:gd name="T34" fmla="*/ 2048 w 2257"/>
              <a:gd name="T35" fmla="*/ 467 h 2256"/>
              <a:gd name="T36" fmla="*/ 1962 w 2257"/>
              <a:gd name="T37" fmla="*/ 363 h 2256"/>
              <a:gd name="T38" fmla="*/ 1864 w 2257"/>
              <a:gd name="T39" fmla="*/ 267 h 2256"/>
              <a:gd name="T40" fmla="*/ 1757 w 2257"/>
              <a:gd name="T41" fmla="*/ 185 h 2256"/>
              <a:gd name="T42" fmla="*/ 1639 w 2257"/>
              <a:gd name="T43" fmla="*/ 115 h 2256"/>
              <a:gd name="T44" fmla="*/ 1513 w 2257"/>
              <a:gd name="T45" fmla="*/ 60 h 2256"/>
              <a:gd name="T46" fmla="*/ 1380 w 2257"/>
              <a:gd name="T47" fmla="*/ 20 h 2256"/>
              <a:gd name="T48" fmla="*/ 1240 w 2257"/>
              <a:gd name="T49" fmla="*/ 0 h 2256"/>
              <a:gd name="T50" fmla="*/ 1096 w 2257"/>
              <a:gd name="T51" fmla="*/ 0 h 2256"/>
              <a:gd name="T52" fmla="*/ 953 w 2257"/>
              <a:gd name="T53" fmla="*/ 5 h 2256"/>
              <a:gd name="T54" fmla="*/ 816 w 2257"/>
              <a:gd name="T55" fmla="*/ 34 h 2256"/>
              <a:gd name="T56" fmla="*/ 686 w 2257"/>
              <a:gd name="T57" fmla="*/ 81 h 2256"/>
              <a:gd name="T58" fmla="*/ 562 w 2257"/>
              <a:gd name="T59" fmla="*/ 141 h 2256"/>
              <a:gd name="T60" fmla="*/ 448 w 2257"/>
              <a:gd name="T61" fmla="*/ 217 h 2256"/>
              <a:gd name="T62" fmla="*/ 345 w 2257"/>
              <a:gd name="T63" fmla="*/ 305 h 2256"/>
              <a:gd name="T64" fmla="*/ 252 w 2257"/>
              <a:gd name="T65" fmla="*/ 404 h 2256"/>
              <a:gd name="T66" fmla="*/ 171 w 2257"/>
              <a:gd name="T67" fmla="*/ 513 h 2256"/>
              <a:gd name="T68" fmla="*/ 106 w 2257"/>
              <a:gd name="T69" fmla="*/ 633 h 2256"/>
              <a:gd name="T70" fmla="*/ 52 w 2257"/>
              <a:gd name="T71" fmla="*/ 761 h 2256"/>
              <a:gd name="T72" fmla="*/ 17 w 2257"/>
              <a:gd name="T73" fmla="*/ 896 h 2256"/>
              <a:gd name="T74" fmla="*/ 0 w 2257"/>
              <a:gd name="T75" fmla="*/ 1036 h 2256"/>
              <a:gd name="T76" fmla="*/ 0 w 2257"/>
              <a:gd name="T77" fmla="*/ 1182 h 2256"/>
              <a:gd name="T78" fmla="*/ 11 w 2257"/>
              <a:gd name="T79" fmla="*/ 1323 h 2256"/>
              <a:gd name="T80" fmla="*/ 44 w 2257"/>
              <a:gd name="T81" fmla="*/ 1459 h 2256"/>
              <a:gd name="T82" fmla="*/ 94 w 2257"/>
              <a:gd name="T83" fmla="*/ 1588 h 2256"/>
              <a:gd name="T84" fmla="*/ 157 w 2257"/>
              <a:gd name="T85" fmla="*/ 1709 h 2256"/>
              <a:gd name="T86" fmla="*/ 235 w 2257"/>
              <a:gd name="T87" fmla="*/ 1820 h 2256"/>
              <a:gd name="T88" fmla="*/ 326 w 2257"/>
              <a:gd name="T89" fmla="*/ 1923 h 2256"/>
              <a:gd name="T90" fmla="*/ 426 w 2257"/>
              <a:gd name="T91" fmla="*/ 2013 h 2256"/>
              <a:gd name="T92" fmla="*/ 537 w 2257"/>
              <a:gd name="T93" fmla="*/ 2090 h 2256"/>
              <a:gd name="T94" fmla="*/ 659 w 2257"/>
              <a:gd name="T95" fmla="*/ 2154 h 2256"/>
              <a:gd name="T96" fmla="*/ 789 w 2257"/>
              <a:gd name="T97" fmla="*/ 2203 h 2256"/>
              <a:gd name="T98" fmla="*/ 925 w 2257"/>
              <a:gd name="T99" fmla="*/ 2238 h 2256"/>
              <a:gd name="T100" fmla="*/ 1067 w 2257"/>
              <a:gd name="T101" fmla="*/ 2254 h 2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257" h="2256">
                <a:moveTo>
                  <a:pt x="1126" y="2256"/>
                </a:moveTo>
                <a:lnTo>
                  <a:pt x="1154" y="2255"/>
                </a:lnTo>
                <a:lnTo>
                  <a:pt x="1183" y="2254"/>
                </a:lnTo>
                <a:lnTo>
                  <a:pt x="1212" y="2251"/>
                </a:lnTo>
                <a:lnTo>
                  <a:pt x="1240" y="2250"/>
                </a:lnTo>
                <a:lnTo>
                  <a:pt x="1268" y="2246"/>
                </a:lnTo>
                <a:lnTo>
                  <a:pt x="1297" y="2243"/>
                </a:lnTo>
                <a:lnTo>
                  <a:pt x="1325" y="2238"/>
                </a:lnTo>
                <a:lnTo>
                  <a:pt x="1353" y="2233"/>
                </a:lnTo>
                <a:lnTo>
                  <a:pt x="1380" y="2225"/>
                </a:lnTo>
                <a:lnTo>
                  <a:pt x="1408" y="2219"/>
                </a:lnTo>
                <a:lnTo>
                  <a:pt x="1434" y="2211"/>
                </a:lnTo>
                <a:lnTo>
                  <a:pt x="1461" y="2203"/>
                </a:lnTo>
                <a:lnTo>
                  <a:pt x="1487" y="2195"/>
                </a:lnTo>
                <a:lnTo>
                  <a:pt x="1513" y="2186"/>
                </a:lnTo>
                <a:lnTo>
                  <a:pt x="1539" y="2176"/>
                </a:lnTo>
                <a:lnTo>
                  <a:pt x="1566" y="2166"/>
                </a:lnTo>
                <a:lnTo>
                  <a:pt x="1590" y="2154"/>
                </a:lnTo>
                <a:lnTo>
                  <a:pt x="1615" y="2143"/>
                </a:lnTo>
                <a:lnTo>
                  <a:pt x="1639" y="2130"/>
                </a:lnTo>
                <a:lnTo>
                  <a:pt x="1664" y="2118"/>
                </a:lnTo>
                <a:lnTo>
                  <a:pt x="1687" y="2105"/>
                </a:lnTo>
                <a:lnTo>
                  <a:pt x="1711" y="2090"/>
                </a:lnTo>
                <a:lnTo>
                  <a:pt x="1734" y="2076"/>
                </a:lnTo>
                <a:lnTo>
                  <a:pt x="1757" y="2061"/>
                </a:lnTo>
                <a:lnTo>
                  <a:pt x="1779" y="2045"/>
                </a:lnTo>
                <a:lnTo>
                  <a:pt x="1802" y="2030"/>
                </a:lnTo>
                <a:lnTo>
                  <a:pt x="1823" y="2013"/>
                </a:lnTo>
                <a:lnTo>
                  <a:pt x="1845" y="1996"/>
                </a:lnTo>
                <a:lnTo>
                  <a:pt x="1864" y="1978"/>
                </a:lnTo>
                <a:lnTo>
                  <a:pt x="1885" y="1959"/>
                </a:lnTo>
                <a:lnTo>
                  <a:pt x="1906" y="1941"/>
                </a:lnTo>
                <a:lnTo>
                  <a:pt x="1926" y="1923"/>
                </a:lnTo>
                <a:lnTo>
                  <a:pt x="1943" y="1903"/>
                </a:lnTo>
                <a:lnTo>
                  <a:pt x="1962" y="1884"/>
                </a:lnTo>
                <a:lnTo>
                  <a:pt x="1979" y="1863"/>
                </a:lnTo>
                <a:lnTo>
                  <a:pt x="1998" y="1843"/>
                </a:lnTo>
                <a:lnTo>
                  <a:pt x="2014" y="1820"/>
                </a:lnTo>
                <a:lnTo>
                  <a:pt x="2032" y="1799"/>
                </a:lnTo>
                <a:lnTo>
                  <a:pt x="2048" y="1777"/>
                </a:lnTo>
                <a:lnTo>
                  <a:pt x="2064" y="1755"/>
                </a:lnTo>
                <a:lnTo>
                  <a:pt x="2078" y="1732"/>
                </a:lnTo>
                <a:lnTo>
                  <a:pt x="2092" y="1709"/>
                </a:lnTo>
                <a:lnTo>
                  <a:pt x="2106" y="1684"/>
                </a:lnTo>
                <a:lnTo>
                  <a:pt x="2120" y="1661"/>
                </a:lnTo>
                <a:lnTo>
                  <a:pt x="2131" y="1637"/>
                </a:lnTo>
                <a:lnTo>
                  <a:pt x="2145" y="1613"/>
                </a:lnTo>
                <a:lnTo>
                  <a:pt x="2156" y="1588"/>
                </a:lnTo>
                <a:lnTo>
                  <a:pt x="2168" y="1564"/>
                </a:lnTo>
                <a:lnTo>
                  <a:pt x="2178" y="1536"/>
                </a:lnTo>
                <a:lnTo>
                  <a:pt x="2188" y="1511"/>
                </a:lnTo>
                <a:lnTo>
                  <a:pt x="2197" y="1485"/>
                </a:lnTo>
                <a:lnTo>
                  <a:pt x="2206" y="1459"/>
                </a:lnTo>
                <a:lnTo>
                  <a:pt x="2213" y="1432"/>
                </a:lnTo>
                <a:lnTo>
                  <a:pt x="2221" y="1405"/>
                </a:lnTo>
                <a:lnTo>
                  <a:pt x="2227" y="1378"/>
                </a:lnTo>
                <a:lnTo>
                  <a:pt x="2234" y="1351"/>
                </a:lnTo>
                <a:lnTo>
                  <a:pt x="2239" y="1323"/>
                </a:lnTo>
                <a:lnTo>
                  <a:pt x="2244" y="1296"/>
                </a:lnTo>
                <a:lnTo>
                  <a:pt x="2247" y="1267"/>
                </a:lnTo>
                <a:lnTo>
                  <a:pt x="2251" y="1239"/>
                </a:lnTo>
                <a:lnTo>
                  <a:pt x="2253" y="1210"/>
                </a:lnTo>
                <a:lnTo>
                  <a:pt x="2255" y="1182"/>
                </a:lnTo>
                <a:lnTo>
                  <a:pt x="2256" y="1153"/>
                </a:lnTo>
                <a:lnTo>
                  <a:pt x="2257" y="1124"/>
                </a:lnTo>
                <a:lnTo>
                  <a:pt x="2256" y="1094"/>
                </a:lnTo>
                <a:lnTo>
                  <a:pt x="2255" y="1065"/>
                </a:lnTo>
                <a:lnTo>
                  <a:pt x="2253" y="1036"/>
                </a:lnTo>
                <a:lnTo>
                  <a:pt x="2251" y="1007"/>
                </a:lnTo>
                <a:lnTo>
                  <a:pt x="2247" y="979"/>
                </a:lnTo>
                <a:lnTo>
                  <a:pt x="2244" y="951"/>
                </a:lnTo>
                <a:lnTo>
                  <a:pt x="2239" y="923"/>
                </a:lnTo>
                <a:lnTo>
                  <a:pt x="2234" y="896"/>
                </a:lnTo>
                <a:lnTo>
                  <a:pt x="2227" y="867"/>
                </a:lnTo>
                <a:lnTo>
                  <a:pt x="2221" y="840"/>
                </a:lnTo>
                <a:lnTo>
                  <a:pt x="2213" y="814"/>
                </a:lnTo>
                <a:lnTo>
                  <a:pt x="2206" y="787"/>
                </a:lnTo>
                <a:lnTo>
                  <a:pt x="2197" y="761"/>
                </a:lnTo>
                <a:lnTo>
                  <a:pt x="2188" y="734"/>
                </a:lnTo>
                <a:lnTo>
                  <a:pt x="2178" y="708"/>
                </a:lnTo>
                <a:lnTo>
                  <a:pt x="2168" y="684"/>
                </a:lnTo>
                <a:lnTo>
                  <a:pt x="2156" y="657"/>
                </a:lnTo>
                <a:lnTo>
                  <a:pt x="2145" y="633"/>
                </a:lnTo>
                <a:lnTo>
                  <a:pt x="2131" y="608"/>
                </a:lnTo>
                <a:lnTo>
                  <a:pt x="2120" y="584"/>
                </a:lnTo>
                <a:lnTo>
                  <a:pt x="2106" y="560"/>
                </a:lnTo>
                <a:lnTo>
                  <a:pt x="2092" y="536"/>
                </a:lnTo>
                <a:lnTo>
                  <a:pt x="2078" y="513"/>
                </a:lnTo>
                <a:lnTo>
                  <a:pt x="2064" y="491"/>
                </a:lnTo>
                <a:lnTo>
                  <a:pt x="2048" y="467"/>
                </a:lnTo>
                <a:lnTo>
                  <a:pt x="2032" y="446"/>
                </a:lnTo>
                <a:lnTo>
                  <a:pt x="2014" y="424"/>
                </a:lnTo>
                <a:lnTo>
                  <a:pt x="1998" y="404"/>
                </a:lnTo>
                <a:lnTo>
                  <a:pt x="1979" y="382"/>
                </a:lnTo>
                <a:lnTo>
                  <a:pt x="1962" y="363"/>
                </a:lnTo>
                <a:lnTo>
                  <a:pt x="1943" y="343"/>
                </a:lnTo>
                <a:lnTo>
                  <a:pt x="1926" y="324"/>
                </a:lnTo>
                <a:lnTo>
                  <a:pt x="1906" y="305"/>
                </a:lnTo>
                <a:lnTo>
                  <a:pt x="1885" y="286"/>
                </a:lnTo>
                <a:lnTo>
                  <a:pt x="1864" y="267"/>
                </a:lnTo>
                <a:lnTo>
                  <a:pt x="1845" y="250"/>
                </a:lnTo>
                <a:lnTo>
                  <a:pt x="1823" y="233"/>
                </a:lnTo>
                <a:lnTo>
                  <a:pt x="1802" y="217"/>
                </a:lnTo>
                <a:lnTo>
                  <a:pt x="1779" y="199"/>
                </a:lnTo>
                <a:lnTo>
                  <a:pt x="1757" y="185"/>
                </a:lnTo>
                <a:lnTo>
                  <a:pt x="1734" y="169"/>
                </a:lnTo>
                <a:lnTo>
                  <a:pt x="1711" y="155"/>
                </a:lnTo>
                <a:lnTo>
                  <a:pt x="1687" y="141"/>
                </a:lnTo>
                <a:lnTo>
                  <a:pt x="1664" y="128"/>
                </a:lnTo>
                <a:lnTo>
                  <a:pt x="1639" y="115"/>
                </a:lnTo>
                <a:lnTo>
                  <a:pt x="1615" y="104"/>
                </a:lnTo>
                <a:lnTo>
                  <a:pt x="1590" y="92"/>
                </a:lnTo>
                <a:lnTo>
                  <a:pt x="1566" y="81"/>
                </a:lnTo>
                <a:lnTo>
                  <a:pt x="1539" y="70"/>
                </a:lnTo>
                <a:lnTo>
                  <a:pt x="1513" y="60"/>
                </a:lnTo>
                <a:lnTo>
                  <a:pt x="1487" y="50"/>
                </a:lnTo>
                <a:lnTo>
                  <a:pt x="1461" y="42"/>
                </a:lnTo>
                <a:lnTo>
                  <a:pt x="1434" y="34"/>
                </a:lnTo>
                <a:lnTo>
                  <a:pt x="1408" y="27"/>
                </a:lnTo>
                <a:lnTo>
                  <a:pt x="1380" y="20"/>
                </a:lnTo>
                <a:lnTo>
                  <a:pt x="1353" y="15"/>
                </a:lnTo>
                <a:lnTo>
                  <a:pt x="1325" y="9"/>
                </a:lnTo>
                <a:lnTo>
                  <a:pt x="1297" y="5"/>
                </a:lnTo>
                <a:lnTo>
                  <a:pt x="1268" y="0"/>
                </a:lnTo>
                <a:lnTo>
                  <a:pt x="1240" y="0"/>
                </a:lnTo>
                <a:lnTo>
                  <a:pt x="1212" y="0"/>
                </a:lnTo>
                <a:lnTo>
                  <a:pt x="1183" y="0"/>
                </a:lnTo>
                <a:lnTo>
                  <a:pt x="1154" y="0"/>
                </a:lnTo>
                <a:lnTo>
                  <a:pt x="1126" y="0"/>
                </a:lnTo>
                <a:lnTo>
                  <a:pt x="1096" y="0"/>
                </a:lnTo>
                <a:lnTo>
                  <a:pt x="1067" y="0"/>
                </a:lnTo>
                <a:lnTo>
                  <a:pt x="1037" y="0"/>
                </a:lnTo>
                <a:lnTo>
                  <a:pt x="1009" y="0"/>
                </a:lnTo>
                <a:lnTo>
                  <a:pt x="981" y="0"/>
                </a:lnTo>
                <a:lnTo>
                  <a:pt x="953" y="5"/>
                </a:lnTo>
                <a:lnTo>
                  <a:pt x="925" y="9"/>
                </a:lnTo>
                <a:lnTo>
                  <a:pt x="897" y="15"/>
                </a:lnTo>
                <a:lnTo>
                  <a:pt x="869" y="20"/>
                </a:lnTo>
                <a:lnTo>
                  <a:pt x="842" y="27"/>
                </a:lnTo>
                <a:lnTo>
                  <a:pt x="816" y="34"/>
                </a:lnTo>
                <a:lnTo>
                  <a:pt x="789" y="42"/>
                </a:lnTo>
                <a:lnTo>
                  <a:pt x="762" y="50"/>
                </a:lnTo>
                <a:lnTo>
                  <a:pt x="736" y="60"/>
                </a:lnTo>
                <a:lnTo>
                  <a:pt x="711" y="70"/>
                </a:lnTo>
                <a:lnTo>
                  <a:pt x="686" y="81"/>
                </a:lnTo>
                <a:lnTo>
                  <a:pt x="659" y="92"/>
                </a:lnTo>
                <a:lnTo>
                  <a:pt x="634" y="104"/>
                </a:lnTo>
                <a:lnTo>
                  <a:pt x="610" y="115"/>
                </a:lnTo>
                <a:lnTo>
                  <a:pt x="586" y="128"/>
                </a:lnTo>
                <a:lnTo>
                  <a:pt x="562" y="141"/>
                </a:lnTo>
                <a:lnTo>
                  <a:pt x="537" y="155"/>
                </a:lnTo>
                <a:lnTo>
                  <a:pt x="514" y="169"/>
                </a:lnTo>
                <a:lnTo>
                  <a:pt x="493" y="185"/>
                </a:lnTo>
                <a:lnTo>
                  <a:pt x="470" y="199"/>
                </a:lnTo>
                <a:lnTo>
                  <a:pt x="448" y="217"/>
                </a:lnTo>
                <a:lnTo>
                  <a:pt x="426" y="233"/>
                </a:lnTo>
                <a:lnTo>
                  <a:pt x="405" y="250"/>
                </a:lnTo>
                <a:lnTo>
                  <a:pt x="384" y="267"/>
                </a:lnTo>
                <a:lnTo>
                  <a:pt x="365" y="286"/>
                </a:lnTo>
                <a:lnTo>
                  <a:pt x="345" y="305"/>
                </a:lnTo>
                <a:lnTo>
                  <a:pt x="326" y="324"/>
                </a:lnTo>
                <a:lnTo>
                  <a:pt x="307" y="343"/>
                </a:lnTo>
                <a:lnTo>
                  <a:pt x="287" y="363"/>
                </a:lnTo>
                <a:lnTo>
                  <a:pt x="269" y="382"/>
                </a:lnTo>
                <a:lnTo>
                  <a:pt x="252" y="404"/>
                </a:lnTo>
                <a:lnTo>
                  <a:pt x="235" y="424"/>
                </a:lnTo>
                <a:lnTo>
                  <a:pt x="219" y="446"/>
                </a:lnTo>
                <a:lnTo>
                  <a:pt x="202" y="467"/>
                </a:lnTo>
                <a:lnTo>
                  <a:pt x="188" y="491"/>
                </a:lnTo>
                <a:lnTo>
                  <a:pt x="171" y="513"/>
                </a:lnTo>
                <a:lnTo>
                  <a:pt x="157" y="536"/>
                </a:lnTo>
                <a:lnTo>
                  <a:pt x="143" y="560"/>
                </a:lnTo>
                <a:lnTo>
                  <a:pt x="130" y="584"/>
                </a:lnTo>
                <a:lnTo>
                  <a:pt x="117" y="608"/>
                </a:lnTo>
                <a:lnTo>
                  <a:pt x="106" y="633"/>
                </a:lnTo>
                <a:lnTo>
                  <a:pt x="94" y="657"/>
                </a:lnTo>
                <a:lnTo>
                  <a:pt x="83" y="684"/>
                </a:lnTo>
                <a:lnTo>
                  <a:pt x="72" y="708"/>
                </a:lnTo>
                <a:lnTo>
                  <a:pt x="63" y="734"/>
                </a:lnTo>
                <a:lnTo>
                  <a:pt x="52" y="761"/>
                </a:lnTo>
                <a:lnTo>
                  <a:pt x="44" y="787"/>
                </a:lnTo>
                <a:lnTo>
                  <a:pt x="36" y="814"/>
                </a:lnTo>
                <a:lnTo>
                  <a:pt x="29" y="840"/>
                </a:lnTo>
                <a:lnTo>
                  <a:pt x="22" y="867"/>
                </a:lnTo>
                <a:lnTo>
                  <a:pt x="17" y="896"/>
                </a:lnTo>
                <a:lnTo>
                  <a:pt x="11" y="923"/>
                </a:lnTo>
                <a:lnTo>
                  <a:pt x="7" y="951"/>
                </a:lnTo>
                <a:lnTo>
                  <a:pt x="2" y="979"/>
                </a:lnTo>
                <a:lnTo>
                  <a:pt x="0" y="1007"/>
                </a:lnTo>
                <a:lnTo>
                  <a:pt x="0" y="1036"/>
                </a:lnTo>
                <a:lnTo>
                  <a:pt x="0" y="1065"/>
                </a:lnTo>
                <a:lnTo>
                  <a:pt x="0" y="1094"/>
                </a:lnTo>
                <a:lnTo>
                  <a:pt x="0" y="1124"/>
                </a:lnTo>
                <a:lnTo>
                  <a:pt x="0" y="1153"/>
                </a:lnTo>
                <a:lnTo>
                  <a:pt x="0" y="1182"/>
                </a:lnTo>
                <a:lnTo>
                  <a:pt x="0" y="1210"/>
                </a:lnTo>
                <a:lnTo>
                  <a:pt x="0" y="1239"/>
                </a:lnTo>
                <a:lnTo>
                  <a:pt x="2" y="1267"/>
                </a:lnTo>
                <a:lnTo>
                  <a:pt x="7" y="1296"/>
                </a:lnTo>
                <a:lnTo>
                  <a:pt x="11" y="1323"/>
                </a:lnTo>
                <a:lnTo>
                  <a:pt x="17" y="1351"/>
                </a:lnTo>
                <a:lnTo>
                  <a:pt x="22" y="1378"/>
                </a:lnTo>
                <a:lnTo>
                  <a:pt x="29" y="1405"/>
                </a:lnTo>
                <a:lnTo>
                  <a:pt x="36" y="1432"/>
                </a:lnTo>
                <a:lnTo>
                  <a:pt x="44" y="1459"/>
                </a:lnTo>
                <a:lnTo>
                  <a:pt x="52" y="1485"/>
                </a:lnTo>
                <a:lnTo>
                  <a:pt x="63" y="1511"/>
                </a:lnTo>
                <a:lnTo>
                  <a:pt x="72" y="1536"/>
                </a:lnTo>
                <a:lnTo>
                  <a:pt x="83" y="1564"/>
                </a:lnTo>
                <a:lnTo>
                  <a:pt x="94" y="1588"/>
                </a:lnTo>
                <a:lnTo>
                  <a:pt x="106" y="1613"/>
                </a:lnTo>
                <a:lnTo>
                  <a:pt x="117" y="1637"/>
                </a:lnTo>
                <a:lnTo>
                  <a:pt x="130" y="1661"/>
                </a:lnTo>
                <a:lnTo>
                  <a:pt x="143" y="1684"/>
                </a:lnTo>
                <a:lnTo>
                  <a:pt x="157" y="1709"/>
                </a:lnTo>
                <a:lnTo>
                  <a:pt x="171" y="1732"/>
                </a:lnTo>
                <a:lnTo>
                  <a:pt x="188" y="1755"/>
                </a:lnTo>
                <a:lnTo>
                  <a:pt x="202" y="1777"/>
                </a:lnTo>
                <a:lnTo>
                  <a:pt x="219" y="1799"/>
                </a:lnTo>
                <a:lnTo>
                  <a:pt x="235" y="1820"/>
                </a:lnTo>
                <a:lnTo>
                  <a:pt x="252" y="1843"/>
                </a:lnTo>
                <a:lnTo>
                  <a:pt x="269" y="1863"/>
                </a:lnTo>
                <a:lnTo>
                  <a:pt x="287" y="1884"/>
                </a:lnTo>
                <a:lnTo>
                  <a:pt x="307" y="1903"/>
                </a:lnTo>
                <a:lnTo>
                  <a:pt x="326" y="1923"/>
                </a:lnTo>
                <a:lnTo>
                  <a:pt x="345" y="1941"/>
                </a:lnTo>
                <a:lnTo>
                  <a:pt x="365" y="1959"/>
                </a:lnTo>
                <a:lnTo>
                  <a:pt x="384" y="1978"/>
                </a:lnTo>
                <a:lnTo>
                  <a:pt x="405" y="1996"/>
                </a:lnTo>
                <a:lnTo>
                  <a:pt x="426" y="2013"/>
                </a:lnTo>
                <a:lnTo>
                  <a:pt x="448" y="2030"/>
                </a:lnTo>
                <a:lnTo>
                  <a:pt x="470" y="2045"/>
                </a:lnTo>
                <a:lnTo>
                  <a:pt x="493" y="2061"/>
                </a:lnTo>
                <a:lnTo>
                  <a:pt x="514" y="2076"/>
                </a:lnTo>
                <a:lnTo>
                  <a:pt x="537" y="2090"/>
                </a:lnTo>
                <a:lnTo>
                  <a:pt x="562" y="2105"/>
                </a:lnTo>
                <a:lnTo>
                  <a:pt x="586" y="2118"/>
                </a:lnTo>
                <a:lnTo>
                  <a:pt x="610" y="2130"/>
                </a:lnTo>
                <a:lnTo>
                  <a:pt x="634" y="2143"/>
                </a:lnTo>
                <a:lnTo>
                  <a:pt x="659" y="2154"/>
                </a:lnTo>
                <a:lnTo>
                  <a:pt x="686" y="2166"/>
                </a:lnTo>
                <a:lnTo>
                  <a:pt x="711" y="2176"/>
                </a:lnTo>
                <a:lnTo>
                  <a:pt x="736" y="2186"/>
                </a:lnTo>
                <a:lnTo>
                  <a:pt x="762" y="2195"/>
                </a:lnTo>
                <a:lnTo>
                  <a:pt x="789" y="2203"/>
                </a:lnTo>
                <a:lnTo>
                  <a:pt x="816" y="2211"/>
                </a:lnTo>
                <a:lnTo>
                  <a:pt x="842" y="2219"/>
                </a:lnTo>
                <a:lnTo>
                  <a:pt x="869" y="2225"/>
                </a:lnTo>
                <a:lnTo>
                  <a:pt x="897" y="2233"/>
                </a:lnTo>
                <a:lnTo>
                  <a:pt x="925" y="2238"/>
                </a:lnTo>
                <a:lnTo>
                  <a:pt x="953" y="2243"/>
                </a:lnTo>
                <a:lnTo>
                  <a:pt x="981" y="2246"/>
                </a:lnTo>
                <a:lnTo>
                  <a:pt x="1009" y="2250"/>
                </a:lnTo>
                <a:lnTo>
                  <a:pt x="1037" y="2251"/>
                </a:lnTo>
                <a:lnTo>
                  <a:pt x="1067" y="2254"/>
                </a:lnTo>
                <a:lnTo>
                  <a:pt x="1096" y="2255"/>
                </a:lnTo>
                <a:lnTo>
                  <a:pt x="1126" y="2256"/>
                </a:lnTo>
                <a:lnTo>
                  <a:pt x="1126" y="2256"/>
                </a:lnTo>
                <a:close/>
              </a:path>
            </a:pathLst>
          </a:custGeom>
          <a:solidFill>
            <a:srgbClr val="FF0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6" name="Freeform 12"/>
          <xdr:cNvSpPr>
            <a:spLocks/>
          </xdr:cNvSpPr>
        </xdr:nvSpPr>
        <xdr:spPr bwMode="auto">
          <a:xfrm>
            <a:off x="1224" y="6625"/>
            <a:ext cx="435" cy="1169"/>
          </a:xfrm>
          <a:custGeom>
            <a:avLst/>
            <a:gdLst>
              <a:gd name="T0" fmla="*/ 866 w 1572"/>
              <a:gd name="T1" fmla="*/ 1568 h 1573"/>
              <a:gd name="T2" fmla="*/ 961 w 1572"/>
              <a:gd name="T3" fmla="*/ 1551 h 1573"/>
              <a:gd name="T4" fmla="*/ 1054 w 1572"/>
              <a:gd name="T5" fmla="*/ 1524 h 1573"/>
              <a:gd name="T6" fmla="*/ 1142 w 1572"/>
              <a:gd name="T7" fmla="*/ 1484 h 1573"/>
              <a:gd name="T8" fmla="*/ 1224 w 1572"/>
              <a:gd name="T9" fmla="*/ 1438 h 1573"/>
              <a:gd name="T10" fmla="*/ 1298 w 1572"/>
              <a:gd name="T11" fmla="*/ 1381 h 1573"/>
              <a:gd name="T12" fmla="*/ 1367 w 1572"/>
              <a:gd name="T13" fmla="*/ 1314 h 1573"/>
              <a:gd name="T14" fmla="*/ 1426 w 1572"/>
              <a:gd name="T15" fmla="*/ 1241 h 1573"/>
              <a:gd name="T16" fmla="*/ 1476 w 1572"/>
              <a:gd name="T17" fmla="*/ 1160 h 1573"/>
              <a:gd name="T18" fmla="*/ 1516 w 1572"/>
              <a:gd name="T19" fmla="*/ 1073 h 1573"/>
              <a:gd name="T20" fmla="*/ 1545 w 1572"/>
              <a:gd name="T21" fmla="*/ 983 h 1573"/>
              <a:gd name="T22" fmla="*/ 1564 w 1572"/>
              <a:gd name="T23" fmla="*/ 886 h 1573"/>
              <a:gd name="T24" fmla="*/ 1572 w 1572"/>
              <a:gd name="T25" fmla="*/ 787 h 1573"/>
              <a:gd name="T26" fmla="*/ 1564 w 1572"/>
              <a:gd name="T27" fmla="*/ 686 h 1573"/>
              <a:gd name="T28" fmla="*/ 1545 w 1572"/>
              <a:gd name="T29" fmla="*/ 589 h 1573"/>
              <a:gd name="T30" fmla="*/ 1516 w 1572"/>
              <a:gd name="T31" fmla="*/ 497 h 1573"/>
              <a:gd name="T32" fmla="*/ 1476 w 1572"/>
              <a:gd name="T33" fmla="*/ 410 h 1573"/>
              <a:gd name="T34" fmla="*/ 1426 w 1572"/>
              <a:gd name="T35" fmla="*/ 331 h 1573"/>
              <a:gd name="T36" fmla="*/ 1367 w 1572"/>
              <a:gd name="T37" fmla="*/ 257 h 1573"/>
              <a:gd name="T38" fmla="*/ 1298 w 1572"/>
              <a:gd name="T39" fmla="*/ 192 h 1573"/>
              <a:gd name="T40" fmla="*/ 1224 w 1572"/>
              <a:gd name="T41" fmla="*/ 134 h 1573"/>
              <a:gd name="T42" fmla="*/ 1142 w 1572"/>
              <a:gd name="T43" fmla="*/ 85 h 1573"/>
              <a:gd name="T44" fmla="*/ 1054 w 1572"/>
              <a:gd name="T45" fmla="*/ 48 h 1573"/>
              <a:gd name="T46" fmla="*/ 961 w 1572"/>
              <a:gd name="T47" fmla="*/ 20 h 1573"/>
              <a:gd name="T48" fmla="*/ 866 w 1572"/>
              <a:gd name="T49" fmla="*/ 4 h 1573"/>
              <a:gd name="T50" fmla="*/ 765 w 1572"/>
              <a:gd name="T51" fmla="*/ 0 h 1573"/>
              <a:gd name="T52" fmla="*/ 666 w 1572"/>
              <a:gd name="T53" fmla="*/ 8 h 1573"/>
              <a:gd name="T54" fmla="*/ 570 w 1572"/>
              <a:gd name="T55" fmla="*/ 29 h 1573"/>
              <a:gd name="T56" fmla="*/ 480 w 1572"/>
              <a:gd name="T57" fmla="*/ 62 h 1573"/>
              <a:gd name="T58" fmla="*/ 394 w 1572"/>
              <a:gd name="T59" fmla="*/ 103 h 1573"/>
              <a:gd name="T60" fmla="*/ 315 w 1572"/>
              <a:gd name="T61" fmla="*/ 156 h 1573"/>
              <a:gd name="T62" fmla="*/ 243 w 1572"/>
              <a:gd name="T63" fmla="*/ 217 h 1573"/>
              <a:gd name="T64" fmla="*/ 179 w 1572"/>
              <a:gd name="T65" fmla="*/ 287 h 1573"/>
              <a:gd name="T66" fmla="*/ 123 w 1572"/>
              <a:gd name="T67" fmla="*/ 362 h 1573"/>
              <a:gd name="T68" fmla="*/ 76 w 1572"/>
              <a:gd name="T69" fmla="*/ 445 h 1573"/>
              <a:gd name="T70" fmla="*/ 40 w 1572"/>
              <a:gd name="T71" fmla="*/ 533 h 1573"/>
              <a:gd name="T72" fmla="*/ 15 w 1572"/>
              <a:gd name="T73" fmla="*/ 627 h 1573"/>
              <a:gd name="T74" fmla="*/ 1 w 1572"/>
              <a:gd name="T75" fmla="*/ 726 h 1573"/>
              <a:gd name="T76" fmla="*/ 0 w 1572"/>
              <a:gd name="T77" fmla="*/ 827 h 1573"/>
              <a:gd name="T78" fmla="*/ 11 w 1572"/>
              <a:gd name="T79" fmla="*/ 924 h 1573"/>
              <a:gd name="T80" fmla="*/ 34 w 1572"/>
              <a:gd name="T81" fmla="*/ 1019 h 1573"/>
              <a:gd name="T82" fmla="*/ 69 w 1572"/>
              <a:gd name="T83" fmla="*/ 1109 h 1573"/>
              <a:gd name="T84" fmla="*/ 112 w 1572"/>
              <a:gd name="T85" fmla="*/ 1193 h 1573"/>
              <a:gd name="T86" fmla="*/ 167 w 1572"/>
              <a:gd name="T87" fmla="*/ 1271 h 1573"/>
              <a:gd name="T88" fmla="*/ 229 w 1572"/>
              <a:gd name="T89" fmla="*/ 1342 h 1573"/>
              <a:gd name="T90" fmla="*/ 300 w 1572"/>
              <a:gd name="T91" fmla="*/ 1404 h 1573"/>
              <a:gd name="T92" fmla="*/ 378 w 1572"/>
              <a:gd name="T93" fmla="*/ 1457 h 1573"/>
              <a:gd name="T94" fmla="*/ 461 w 1572"/>
              <a:gd name="T95" fmla="*/ 1502 h 1573"/>
              <a:gd name="T96" fmla="*/ 552 w 1572"/>
              <a:gd name="T97" fmla="*/ 1537 h 1573"/>
              <a:gd name="T98" fmla="*/ 646 w 1572"/>
              <a:gd name="T99" fmla="*/ 1559 h 1573"/>
              <a:gd name="T100" fmla="*/ 745 w 1572"/>
              <a:gd name="T101" fmla="*/ 1571 h 157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572" h="1573">
                <a:moveTo>
                  <a:pt x="786" y="1573"/>
                </a:moveTo>
                <a:lnTo>
                  <a:pt x="805" y="1572"/>
                </a:lnTo>
                <a:lnTo>
                  <a:pt x="825" y="1571"/>
                </a:lnTo>
                <a:lnTo>
                  <a:pt x="845" y="1570"/>
                </a:lnTo>
                <a:lnTo>
                  <a:pt x="866" y="1568"/>
                </a:lnTo>
                <a:lnTo>
                  <a:pt x="885" y="1566"/>
                </a:lnTo>
                <a:lnTo>
                  <a:pt x="904" y="1563"/>
                </a:lnTo>
                <a:lnTo>
                  <a:pt x="923" y="1559"/>
                </a:lnTo>
                <a:lnTo>
                  <a:pt x="943" y="1556"/>
                </a:lnTo>
                <a:lnTo>
                  <a:pt x="961" y="1551"/>
                </a:lnTo>
                <a:lnTo>
                  <a:pt x="981" y="1547"/>
                </a:lnTo>
                <a:lnTo>
                  <a:pt x="999" y="1542"/>
                </a:lnTo>
                <a:lnTo>
                  <a:pt x="1018" y="1537"/>
                </a:lnTo>
                <a:lnTo>
                  <a:pt x="1035" y="1531"/>
                </a:lnTo>
                <a:lnTo>
                  <a:pt x="1054" y="1524"/>
                </a:lnTo>
                <a:lnTo>
                  <a:pt x="1072" y="1517"/>
                </a:lnTo>
                <a:lnTo>
                  <a:pt x="1090" y="1511"/>
                </a:lnTo>
                <a:lnTo>
                  <a:pt x="1108" y="1502"/>
                </a:lnTo>
                <a:lnTo>
                  <a:pt x="1125" y="1493"/>
                </a:lnTo>
                <a:lnTo>
                  <a:pt x="1142" y="1484"/>
                </a:lnTo>
                <a:lnTo>
                  <a:pt x="1159" y="1476"/>
                </a:lnTo>
                <a:lnTo>
                  <a:pt x="1175" y="1467"/>
                </a:lnTo>
                <a:lnTo>
                  <a:pt x="1191" y="1457"/>
                </a:lnTo>
                <a:lnTo>
                  <a:pt x="1207" y="1448"/>
                </a:lnTo>
                <a:lnTo>
                  <a:pt x="1224" y="1438"/>
                </a:lnTo>
                <a:lnTo>
                  <a:pt x="1239" y="1427"/>
                </a:lnTo>
                <a:lnTo>
                  <a:pt x="1255" y="1416"/>
                </a:lnTo>
                <a:lnTo>
                  <a:pt x="1270" y="1404"/>
                </a:lnTo>
                <a:lnTo>
                  <a:pt x="1285" y="1393"/>
                </a:lnTo>
                <a:lnTo>
                  <a:pt x="1298" y="1381"/>
                </a:lnTo>
                <a:lnTo>
                  <a:pt x="1313" y="1369"/>
                </a:lnTo>
                <a:lnTo>
                  <a:pt x="1326" y="1355"/>
                </a:lnTo>
                <a:lnTo>
                  <a:pt x="1341" y="1342"/>
                </a:lnTo>
                <a:lnTo>
                  <a:pt x="1354" y="1328"/>
                </a:lnTo>
                <a:lnTo>
                  <a:pt x="1367" y="1314"/>
                </a:lnTo>
                <a:lnTo>
                  <a:pt x="1379" y="1300"/>
                </a:lnTo>
                <a:lnTo>
                  <a:pt x="1392" y="1286"/>
                </a:lnTo>
                <a:lnTo>
                  <a:pt x="1403" y="1271"/>
                </a:lnTo>
                <a:lnTo>
                  <a:pt x="1415" y="1256"/>
                </a:lnTo>
                <a:lnTo>
                  <a:pt x="1426" y="1241"/>
                </a:lnTo>
                <a:lnTo>
                  <a:pt x="1437" y="1225"/>
                </a:lnTo>
                <a:lnTo>
                  <a:pt x="1446" y="1209"/>
                </a:lnTo>
                <a:lnTo>
                  <a:pt x="1456" y="1193"/>
                </a:lnTo>
                <a:lnTo>
                  <a:pt x="1467" y="1176"/>
                </a:lnTo>
                <a:lnTo>
                  <a:pt x="1476" y="1160"/>
                </a:lnTo>
                <a:lnTo>
                  <a:pt x="1484" y="1143"/>
                </a:lnTo>
                <a:lnTo>
                  <a:pt x="1493" y="1126"/>
                </a:lnTo>
                <a:lnTo>
                  <a:pt x="1501" y="1109"/>
                </a:lnTo>
                <a:lnTo>
                  <a:pt x="1509" y="1093"/>
                </a:lnTo>
                <a:lnTo>
                  <a:pt x="1516" y="1073"/>
                </a:lnTo>
                <a:lnTo>
                  <a:pt x="1523" y="1055"/>
                </a:lnTo>
                <a:lnTo>
                  <a:pt x="1529" y="1037"/>
                </a:lnTo>
                <a:lnTo>
                  <a:pt x="1536" y="1019"/>
                </a:lnTo>
                <a:lnTo>
                  <a:pt x="1541" y="1001"/>
                </a:lnTo>
                <a:lnTo>
                  <a:pt x="1545" y="983"/>
                </a:lnTo>
                <a:lnTo>
                  <a:pt x="1550" y="963"/>
                </a:lnTo>
                <a:lnTo>
                  <a:pt x="1555" y="944"/>
                </a:lnTo>
                <a:lnTo>
                  <a:pt x="1558" y="924"/>
                </a:lnTo>
                <a:lnTo>
                  <a:pt x="1562" y="905"/>
                </a:lnTo>
                <a:lnTo>
                  <a:pt x="1564" y="886"/>
                </a:lnTo>
                <a:lnTo>
                  <a:pt x="1567" y="867"/>
                </a:lnTo>
                <a:lnTo>
                  <a:pt x="1568" y="847"/>
                </a:lnTo>
                <a:lnTo>
                  <a:pt x="1570" y="827"/>
                </a:lnTo>
                <a:lnTo>
                  <a:pt x="1571" y="806"/>
                </a:lnTo>
                <a:lnTo>
                  <a:pt x="1572" y="787"/>
                </a:lnTo>
                <a:lnTo>
                  <a:pt x="1571" y="766"/>
                </a:lnTo>
                <a:lnTo>
                  <a:pt x="1570" y="746"/>
                </a:lnTo>
                <a:lnTo>
                  <a:pt x="1568" y="726"/>
                </a:lnTo>
                <a:lnTo>
                  <a:pt x="1567" y="707"/>
                </a:lnTo>
                <a:lnTo>
                  <a:pt x="1564" y="686"/>
                </a:lnTo>
                <a:lnTo>
                  <a:pt x="1562" y="666"/>
                </a:lnTo>
                <a:lnTo>
                  <a:pt x="1558" y="647"/>
                </a:lnTo>
                <a:lnTo>
                  <a:pt x="1555" y="627"/>
                </a:lnTo>
                <a:lnTo>
                  <a:pt x="1550" y="608"/>
                </a:lnTo>
                <a:lnTo>
                  <a:pt x="1545" y="589"/>
                </a:lnTo>
                <a:lnTo>
                  <a:pt x="1541" y="571"/>
                </a:lnTo>
                <a:lnTo>
                  <a:pt x="1536" y="553"/>
                </a:lnTo>
                <a:lnTo>
                  <a:pt x="1529" y="533"/>
                </a:lnTo>
                <a:lnTo>
                  <a:pt x="1523" y="516"/>
                </a:lnTo>
                <a:lnTo>
                  <a:pt x="1516" y="497"/>
                </a:lnTo>
                <a:lnTo>
                  <a:pt x="1509" y="481"/>
                </a:lnTo>
                <a:lnTo>
                  <a:pt x="1501" y="462"/>
                </a:lnTo>
                <a:lnTo>
                  <a:pt x="1493" y="445"/>
                </a:lnTo>
                <a:lnTo>
                  <a:pt x="1484" y="428"/>
                </a:lnTo>
                <a:lnTo>
                  <a:pt x="1476" y="410"/>
                </a:lnTo>
                <a:lnTo>
                  <a:pt x="1467" y="394"/>
                </a:lnTo>
                <a:lnTo>
                  <a:pt x="1456" y="378"/>
                </a:lnTo>
                <a:lnTo>
                  <a:pt x="1446" y="362"/>
                </a:lnTo>
                <a:lnTo>
                  <a:pt x="1437" y="347"/>
                </a:lnTo>
                <a:lnTo>
                  <a:pt x="1426" y="331"/>
                </a:lnTo>
                <a:lnTo>
                  <a:pt x="1415" y="316"/>
                </a:lnTo>
                <a:lnTo>
                  <a:pt x="1403" y="301"/>
                </a:lnTo>
                <a:lnTo>
                  <a:pt x="1392" y="287"/>
                </a:lnTo>
                <a:lnTo>
                  <a:pt x="1379" y="272"/>
                </a:lnTo>
                <a:lnTo>
                  <a:pt x="1367" y="257"/>
                </a:lnTo>
                <a:lnTo>
                  <a:pt x="1354" y="244"/>
                </a:lnTo>
                <a:lnTo>
                  <a:pt x="1341" y="231"/>
                </a:lnTo>
                <a:lnTo>
                  <a:pt x="1326" y="217"/>
                </a:lnTo>
                <a:lnTo>
                  <a:pt x="1313" y="204"/>
                </a:lnTo>
                <a:lnTo>
                  <a:pt x="1298" y="192"/>
                </a:lnTo>
                <a:lnTo>
                  <a:pt x="1285" y="180"/>
                </a:lnTo>
                <a:lnTo>
                  <a:pt x="1270" y="168"/>
                </a:lnTo>
                <a:lnTo>
                  <a:pt x="1255" y="156"/>
                </a:lnTo>
                <a:lnTo>
                  <a:pt x="1239" y="145"/>
                </a:lnTo>
                <a:lnTo>
                  <a:pt x="1224" y="134"/>
                </a:lnTo>
                <a:lnTo>
                  <a:pt x="1207" y="122"/>
                </a:lnTo>
                <a:lnTo>
                  <a:pt x="1191" y="113"/>
                </a:lnTo>
                <a:lnTo>
                  <a:pt x="1175" y="103"/>
                </a:lnTo>
                <a:lnTo>
                  <a:pt x="1159" y="95"/>
                </a:lnTo>
                <a:lnTo>
                  <a:pt x="1142" y="85"/>
                </a:lnTo>
                <a:lnTo>
                  <a:pt x="1125" y="77"/>
                </a:lnTo>
                <a:lnTo>
                  <a:pt x="1108" y="69"/>
                </a:lnTo>
                <a:lnTo>
                  <a:pt x="1090" y="62"/>
                </a:lnTo>
                <a:lnTo>
                  <a:pt x="1072" y="54"/>
                </a:lnTo>
                <a:lnTo>
                  <a:pt x="1054" y="48"/>
                </a:lnTo>
                <a:lnTo>
                  <a:pt x="1035" y="40"/>
                </a:lnTo>
                <a:lnTo>
                  <a:pt x="1018" y="36"/>
                </a:lnTo>
                <a:lnTo>
                  <a:pt x="999" y="29"/>
                </a:lnTo>
                <a:lnTo>
                  <a:pt x="981" y="24"/>
                </a:lnTo>
                <a:lnTo>
                  <a:pt x="961" y="20"/>
                </a:lnTo>
                <a:lnTo>
                  <a:pt x="943" y="16"/>
                </a:lnTo>
                <a:lnTo>
                  <a:pt x="923" y="12"/>
                </a:lnTo>
                <a:lnTo>
                  <a:pt x="904" y="8"/>
                </a:lnTo>
                <a:lnTo>
                  <a:pt x="885" y="5"/>
                </a:lnTo>
                <a:lnTo>
                  <a:pt x="866" y="4"/>
                </a:lnTo>
                <a:lnTo>
                  <a:pt x="845" y="1"/>
                </a:lnTo>
                <a:lnTo>
                  <a:pt x="825" y="0"/>
                </a:lnTo>
                <a:lnTo>
                  <a:pt x="805" y="0"/>
                </a:lnTo>
                <a:lnTo>
                  <a:pt x="786" y="0"/>
                </a:lnTo>
                <a:lnTo>
                  <a:pt x="765" y="0"/>
                </a:lnTo>
                <a:lnTo>
                  <a:pt x="745" y="0"/>
                </a:lnTo>
                <a:lnTo>
                  <a:pt x="724" y="1"/>
                </a:lnTo>
                <a:lnTo>
                  <a:pt x="704" y="4"/>
                </a:lnTo>
                <a:lnTo>
                  <a:pt x="685" y="5"/>
                </a:lnTo>
                <a:lnTo>
                  <a:pt x="666" y="8"/>
                </a:lnTo>
                <a:lnTo>
                  <a:pt x="646" y="12"/>
                </a:lnTo>
                <a:lnTo>
                  <a:pt x="627" y="16"/>
                </a:lnTo>
                <a:lnTo>
                  <a:pt x="608" y="20"/>
                </a:lnTo>
                <a:lnTo>
                  <a:pt x="588" y="24"/>
                </a:lnTo>
                <a:lnTo>
                  <a:pt x="570" y="29"/>
                </a:lnTo>
                <a:lnTo>
                  <a:pt x="552" y="36"/>
                </a:lnTo>
                <a:lnTo>
                  <a:pt x="533" y="40"/>
                </a:lnTo>
                <a:lnTo>
                  <a:pt x="516" y="48"/>
                </a:lnTo>
                <a:lnTo>
                  <a:pt x="497" y="54"/>
                </a:lnTo>
                <a:lnTo>
                  <a:pt x="480" y="62"/>
                </a:lnTo>
                <a:lnTo>
                  <a:pt x="461" y="69"/>
                </a:lnTo>
                <a:lnTo>
                  <a:pt x="444" y="77"/>
                </a:lnTo>
                <a:lnTo>
                  <a:pt x="427" y="85"/>
                </a:lnTo>
                <a:lnTo>
                  <a:pt x="410" y="95"/>
                </a:lnTo>
                <a:lnTo>
                  <a:pt x="394" y="103"/>
                </a:lnTo>
                <a:lnTo>
                  <a:pt x="378" y="113"/>
                </a:lnTo>
                <a:lnTo>
                  <a:pt x="362" y="122"/>
                </a:lnTo>
                <a:lnTo>
                  <a:pt x="346" y="134"/>
                </a:lnTo>
                <a:lnTo>
                  <a:pt x="330" y="145"/>
                </a:lnTo>
                <a:lnTo>
                  <a:pt x="315" y="156"/>
                </a:lnTo>
                <a:lnTo>
                  <a:pt x="300" y="168"/>
                </a:lnTo>
                <a:lnTo>
                  <a:pt x="285" y="180"/>
                </a:lnTo>
                <a:lnTo>
                  <a:pt x="271" y="192"/>
                </a:lnTo>
                <a:lnTo>
                  <a:pt x="257" y="204"/>
                </a:lnTo>
                <a:lnTo>
                  <a:pt x="243" y="217"/>
                </a:lnTo>
                <a:lnTo>
                  <a:pt x="229" y="231"/>
                </a:lnTo>
                <a:lnTo>
                  <a:pt x="215" y="244"/>
                </a:lnTo>
                <a:lnTo>
                  <a:pt x="202" y="257"/>
                </a:lnTo>
                <a:lnTo>
                  <a:pt x="190" y="272"/>
                </a:lnTo>
                <a:lnTo>
                  <a:pt x="179" y="287"/>
                </a:lnTo>
                <a:lnTo>
                  <a:pt x="167" y="301"/>
                </a:lnTo>
                <a:lnTo>
                  <a:pt x="155" y="316"/>
                </a:lnTo>
                <a:lnTo>
                  <a:pt x="144" y="331"/>
                </a:lnTo>
                <a:lnTo>
                  <a:pt x="134" y="347"/>
                </a:lnTo>
                <a:lnTo>
                  <a:pt x="123" y="362"/>
                </a:lnTo>
                <a:lnTo>
                  <a:pt x="112" y="378"/>
                </a:lnTo>
                <a:lnTo>
                  <a:pt x="102" y="394"/>
                </a:lnTo>
                <a:lnTo>
                  <a:pt x="93" y="410"/>
                </a:lnTo>
                <a:lnTo>
                  <a:pt x="84" y="428"/>
                </a:lnTo>
                <a:lnTo>
                  <a:pt x="76" y="445"/>
                </a:lnTo>
                <a:lnTo>
                  <a:pt x="69" y="462"/>
                </a:lnTo>
                <a:lnTo>
                  <a:pt x="61" y="481"/>
                </a:lnTo>
                <a:lnTo>
                  <a:pt x="53" y="497"/>
                </a:lnTo>
                <a:lnTo>
                  <a:pt x="46" y="516"/>
                </a:lnTo>
                <a:lnTo>
                  <a:pt x="40" y="533"/>
                </a:lnTo>
                <a:lnTo>
                  <a:pt x="34" y="553"/>
                </a:lnTo>
                <a:lnTo>
                  <a:pt x="28" y="571"/>
                </a:lnTo>
                <a:lnTo>
                  <a:pt x="23" y="589"/>
                </a:lnTo>
                <a:lnTo>
                  <a:pt x="18" y="608"/>
                </a:lnTo>
                <a:lnTo>
                  <a:pt x="15" y="627"/>
                </a:lnTo>
                <a:lnTo>
                  <a:pt x="11" y="647"/>
                </a:lnTo>
                <a:lnTo>
                  <a:pt x="8" y="666"/>
                </a:lnTo>
                <a:lnTo>
                  <a:pt x="5" y="686"/>
                </a:lnTo>
                <a:lnTo>
                  <a:pt x="3" y="707"/>
                </a:lnTo>
                <a:lnTo>
                  <a:pt x="1" y="726"/>
                </a:lnTo>
                <a:lnTo>
                  <a:pt x="0" y="746"/>
                </a:lnTo>
                <a:lnTo>
                  <a:pt x="0" y="766"/>
                </a:lnTo>
                <a:lnTo>
                  <a:pt x="0" y="787"/>
                </a:lnTo>
                <a:lnTo>
                  <a:pt x="0" y="806"/>
                </a:lnTo>
                <a:lnTo>
                  <a:pt x="0" y="827"/>
                </a:lnTo>
                <a:lnTo>
                  <a:pt x="1" y="847"/>
                </a:lnTo>
                <a:lnTo>
                  <a:pt x="3" y="867"/>
                </a:lnTo>
                <a:lnTo>
                  <a:pt x="5" y="886"/>
                </a:lnTo>
                <a:lnTo>
                  <a:pt x="8" y="905"/>
                </a:lnTo>
                <a:lnTo>
                  <a:pt x="11" y="924"/>
                </a:lnTo>
                <a:lnTo>
                  <a:pt x="15" y="944"/>
                </a:lnTo>
                <a:lnTo>
                  <a:pt x="18" y="963"/>
                </a:lnTo>
                <a:lnTo>
                  <a:pt x="23" y="983"/>
                </a:lnTo>
                <a:lnTo>
                  <a:pt x="28" y="1001"/>
                </a:lnTo>
                <a:lnTo>
                  <a:pt x="34" y="1019"/>
                </a:lnTo>
                <a:lnTo>
                  <a:pt x="40" y="1037"/>
                </a:lnTo>
                <a:lnTo>
                  <a:pt x="46" y="1055"/>
                </a:lnTo>
                <a:lnTo>
                  <a:pt x="53" y="1073"/>
                </a:lnTo>
                <a:lnTo>
                  <a:pt x="61" y="1093"/>
                </a:lnTo>
                <a:lnTo>
                  <a:pt x="69" y="1109"/>
                </a:lnTo>
                <a:lnTo>
                  <a:pt x="76" y="1126"/>
                </a:lnTo>
                <a:lnTo>
                  <a:pt x="84" y="1143"/>
                </a:lnTo>
                <a:lnTo>
                  <a:pt x="93" y="1160"/>
                </a:lnTo>
                <a:lnTo>
                  <a:pt x="102" y="1176"/>
                </a:lnTo>
                <a:lnTo>
                  <a:pt x="112" y="1193"/>
                </a:lnTo>
                <a:lnTo>
                  <a:pt x="123" y="1209"/>
                </a:lnTo>
                <a:lnTo>
                  <a:pt x="134" y="1225"/>
                </a:lnTo>
                <a:lnTo>
                  <a:pt x="144" y="1241"/>
                </a:lnTo>
                <a:lnTo>
                  <a:pt x="155" y="1256"/>
                </a:lnTo>
                <a:lnTo>
                  <a:pt x="167" y="1271"/>
                </a:lnTo>
                <a:lnTo>
                  <a:pt x="179" y="1286"/>
                </a:lnTo>
                <a:lnTo>
                  <a:pt x="190" y="1300"/>
                </a:lnTo>
                <a:lnTo>
                  <a:pt x="202" y="1314"/>
                </a:lnTo>
                <a:lnTo>
                  <a:pt x="215" y="1328"/>
                </a:lnTo>
                <a:lnTo>
                  <a:pt x="229" y="1342"/>
                </a:lnTo>
                <a:lnTo>
                  <a:pt x="243" y="1355"/>
                </a:lnTo>
                <a:lnTo>
                  <a:pt x="257" y="1369"/>
                </a:lnTo>
                <a:lnTo>
                  <a:pt x="271" y="1381"/>
                </a:lnTo>
                <a:lnTo>
                  <a:pt x="285" y="1393"/>
                </a:lnTo>
                <a:lnTo>
                  <a:pt x="300" y="1404"/>
                </a:lnTo>
                <a:lnTo>
                  <a:pt x="315" y="1416"/>
                </a:lnTo>
                <a:lnTo>
                  <a:pt x="330" y="1427"/>
                </a:lnTo>
                <a:lnTo>
                  <a:pt x="346" y="1438"/>
                </a:lnTo>
                <a:lnTo>
                  <a:pt x="362" y="1448"/>
                </a:lnTo>
                <a:lnTo>
                  <a:pt x="378" y="1457"/>
                </a:lnTo>
                <a:lnTo>
                  <a:pt x="394" y="1467"/>
                </a:lnTo>
                <a:lnTo>
                  <a:pt x="410" y="1476"/>
                </a:lnTo>
                <a:lnTo>
                  <a:pt x="427" y="1484"/>
                </a:lnTo>
                <a:lnTo>
                  <a:pt x="444" y="1493"/>
                </a:lnTo>
                <a:lnTo>
                  <a:pt x="461" y="1502"/>
                </a:lnTo>
                <a:lnTo>
                  <a:pt x="480" y="1511"/>
                </a:lnTo>
                <a:lnTo>
                  <a:pt x="497" y="1517"/>
                </a:lnTo>
                <a:lnTo>
                  <a:pt x="516" y="1524"/>
                </a:lnTo>
                <a:lnTo>
                  <a:pt x="533" y="1531"/>
                </a:lnTo>
                <a:lnTo>
                  <a:pt x="552" y="1537"/>
                </a:lnTo>
                <a:lnTo>
                  <a:pt x="570" y="1542"/>
                </a:lnTo>
                <a:lnTo>
                  <a:pt x="588" y="1547"/>
                </a:lnTo>
                <a:lnTo>
                  <a:pt x="608" y="1551"/>
                </a:lnTo>
                <a:lnTo>
                  <a:pt x="627" y="1556"/>
                </a:lnTo>
                <a:lnTo>
                  <a:pt x="646" y="1559"/>
                </a:lnTo>
                <a:lnTo>
                  <a:pt x="666" y="1563"/>
                </a:lnTo>
                <a:lnTo>
                  <a:pt x="685" y="1566"/>
                </a:lnTo>
                <a:lnTo>
                  <a:pt x="704" y="1568"/>
                </a:lnTo>
                <a:lnTo>
                  <a:pt x="724" y="1570"/>
                </a:lnTo>
                <a:lnTo>
                  <a:pt x="745" y="1571"/>
                </a:lnTo>
                <a:lnTo>
                  <a:pt x="765" y="1572"/>
                </a:lnTo>
                <a:lnTo>
                  <a:pt x="786" y="1573"/>
                </a:lnTo>
                <a:lnTo>
                  <a:pt x="786" y="1573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16</xdr:col>
      <xdr:colOff>228600</xdr:colOff>
      <xdr:row>347</xdr:row>
      <xdr:rowOff>28575</xdr:rowOff>
    </xdr:from>
    <xdr:to>
      <xdr:col>16</xdr:col>
      <xdr:colOff>438150</xdr:colOff>
      <xdr:row>348</xdr:row>
      <xdr:rowOff>19050</xdr:rowOff>
    </xdr:to>
    <xdr:grpSp>
      <xdr:nvGrpSpPr>
        <xdr:cNvPr id="1039" name="Group 15"/>
        <xdr:cNvGrpSpPr>
          <a:grpSpLocks noChangeAspect="1"/>
        </xdr:cNvGrpSpPr>
      </xdr:nvGrpSpPr>
      <xdr:grpSpPr bwMode="auto">
        <a:xfrm>
          <a:off x="17041668" y="108195052"/>
          <a:ext cx="209550" cy="178089"/>
          <a:chOff x="1642" y="7778"/>
          <a:chExt cx="22" cy="19"/>
        </a:xfrm>
      </xdr:grpSpPr>
      <xdr:sp macro="" textlink="">
        <xdr:nvSpPr>
          <xdr:cNvPr id="1038" name="AutoShape 14"/>
          <xdr:cNvSpPr>
            <a:spLocks noChangeAspect="1" noChangeArrowheads="1" noTextEdit="1"/>
          </xdr:cNvSpPr>
        </xdr:nvSpPr>
        <xdr:spPr bwMode="auto">
          <a:xfrm>
            <a:off x="1642" y="7778"/>
            <a:ext cx="22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40" name="Freeform 16"/>
          <xdr:cNvSpPr>
            <a:spLocks/>
          </xdr:cNvSpPr>
        </xdr:nvSpPr>
        <xdr:spPr bwMode="auto">
          <a:xfrm>
            <a:off x="1222" y="6622"/>
            <a:ext cx="442" cy="1175"/>
          </a:xfrm>
          <a:custGeom>
            <a:avLst/>
            <a:gdLst>
              <a:gd name="T0" fmla="*/ 1247 w 2263"/>
              <a:gd name="T1" fmla="*/ 2257 h 2263"/>
              <a:gd name="T2" fmla="*/ 1387 w 2263"/>
              <a:gd name="T3" fmla="*/ 2233 h 2263"/>
              <a:gd name="T4" fmla="*/ 1520 w 2263"/>
              <a:gd name="T5" fmla="*/ 2193 h 2263"/>
              <a:gd name="T6" fmla="*/ 1646 w 2263"/>
              <a:gd name="T7" fmla="*/ 2137 h 2263"/>
              <a:gd name="T8" fmla="*/ 1764 w 2263"/>
              <a:gd name="T9" fmla="*/ 2068 h 2263"/>
              <a:gd name="T10" fmla="*/ 1871 w 2263"/>
              <a:gd name="T11" fmla="*/ 1985 h 2263"/>
              <a:gd name="T12" fmla="*/ 1968 w 2263"/>
              <a:gd name="T13" fmla="*/ 1891 h 2263"/>
              <a:gd name="T14" fmla="*/ 2053 w 2263"/>
              <a:gd name="T15" fmla="*/ 1784 h 2263"/>
              <a:gd name="T16" fmla="*/ 2126 w 2263"/>
              <a:gd name="T17" fmla="*/ 1668 h 2263"/>
              <a:gd name="T18" fmla="*/ 2184 w 2263"/>
              <a:gd name="T19" fmla="*/ 1544 h 2263"/>
              <a:gd name="T20" fmla="*/ 2227 w 2263"/>
              <a:gd name="T21" fmla="*/ 1413 h 2263"/>
              <a:gd name="T22" fmla="*/ 2253 w 2263"/>
              <a:gd name="T23" fmla="*/ 1275 h 2263"/>
              <a:gd name="T24" fmla="*/ 2263 w 2263"/>
              <a:gd name="T25" fmla="*/ 1131 h 2263"/>
              <a:gd name="T26" fmla="*/ 2253 w 2263"/>
              <a:gd name="T27" fmla="*/ 986 h 2263"/>
              <a:gd name="T28" fmla="*/ 2227 w 2263"/>
              <a:gd name="T29" fmla="*/ 847 h 2263"/>
              <a:gd name="T30" fmla="*/ 2184 w 2263"/>
              <a:gd name="T31" fmla="*/ 715 h 2263"/>
              <a:gd name="T32" fmla="*/ 2126 w 2263"/>
              <a:gd name="T33" fmla="*/ 591 h 2263"/>
              <a:gd name="T34" fmla="*/ 2053 w 2263"/>
              <a:gd name="T35" fmla="*/ 475 h 2263"/>
              <a:gd name="T36" fmla="*/ 1968 w 2263"/>
              <a:gd name="T37" fmla="*/ 370 h 2263"/>
              <a:gd name="T38" fmla="*/ 1871 w 2263"/>
              <a:gd name="T39" fmla="*/ 274 h 2263"/>
              <a:gd name="T40" fmla="*/ 1764 w 2263"/>
              <a:gd name="T41" fmla="*/ 193 h 2263"/>
              <a:gd name="T42" fmla="*/ 1646 w 2263"/>
              <a:gd name="T43" fmla="*/ 122 h 2263"/>
              <a:gd name="T44" fmla="*/ 1520 w 2263"/>
              <a:gd name="T45" fmla="*/ 68 h 2263"/>
              <a:gd name="T46" fmla="*/ 1387 w 2263"/>
              <a:gd name="T47" fmla="*/ 27 h 2263"/>
              <a:gd name="T48" fmla="*/ 1247 w 2263"/>
              <a:gd name="T49" fmla="*/ 5 h 2263"/>
              <a:gd name="T50" fmla="*/ 1102 w 2263"/>
              <a:gd name="T51" fmla="*/ 0 h 2263"/>
              <a:gd name="T52" fmla="*/ 959 w 2263"/>
              <a:gd name="T53" fmla="*/ 12 h 2263"/>
              <a:gd name="T54" fmla="*/ 822 w 2263"/>
              <a:gd name="T55" fmla="*/ 41 h 2263"/>
              <a:gd name="T56" fmla="*/ 692 w 2263"/>
              <a:gd name="T57" fmla="*/ 88 h 2263"/>
              <a:gd name="T58" fmla="*/ 568 w 2263"/>
              <a:gd name="T59" fmla="*/ 148 h 2263"/>
              <a:gd name="T60" fmla="*/ 454 w 2263"/>
              <a:gd name="T61" fmla="*/ 224 h 2263"/>
              <a:gd name="T62" fmla="*/ 351 w 2263"/>
              <a:gd name="T63" fmla="*/ 312 h 2263"/>
              <a:gd name="T64" fmla="*/ 257 w 2263"/>
              <a:gd name="T65" fmla="*/ 411 h 2263"/>
              <a:gd name="T66" fmla="*/ 177 w 2263"/>
              <a:gd name="T67" fmla="*/ 520 h 2263"/>
              <a:gd name="T68" fmla="*/ 111 w 2263"/>
              <a:gd name="T69" fmla="*/ 640 h 2263"/>
              <a:gd name="T70" fmla="*/ 58 w 2263"/>
              <a:gd name="T71" fmla="*/ 768 h 2263"/>
              <a:gd name="T72" fmla="*/ 22 w 2263"/>
              <a:gd name="T73" fmla="*/ 903 h 2263"/>
              <a:gd name="T74" fmla="*/ 2 w 2263"/>
              <a:gd name="T75" fmla="*/ 1043 h 2263"/>
              <a:gd name="T76" fmla="*/ 1 w 2263"/>
              <a:gd name="T77" fmla="*/ 1189 h 2263"/>
              <a:gd name="T78" fmla="*/ 16 w 2263"/>
              <a:gd name="T79" fmla="*/ 1331 h 2263"/>
              <a:gd name="T80" fmla="*/ 50 w 2263"/>
              <a:gd name="T81" fmla="*/ 1466 h 2263"/>
              <a:gd name="T82" fmla="*/ 99 w 2263"/>
              <a:gd name="T83" fmla="*/ 1595 h 2263"/>
              <a:gd name="T84" fmla="*/ 164 w 2263"/>
              <a:gd name="T85" fmla="*/ 1716 h 2263"/>
              <a:gd name="T86" fmla="*/ 240 w 2263"/>
              <a:gd name="T87" fmla="*/ 1828 h 2263"/>
              <a:gd name="T88" fmla="*/ 332 w 2263"/>
              <a:gd name="T89" fmla="*/ 1931 h 2263"/>
              <a:gd name="T90" fmla="*/ 433 w 2263"/>
              <a:gd name="T91" fmla="*/ 2020 h 2263"/>
              <a:gd name="T92" fmla="*/ 544 w 2263"/>
              <a:gd name="T93" fmla="*/ 2098 h 2263"/>
              <a:gd name="T94" fmla="*/ 666 w 2263"/>
              <a:gd name="T95" fmla="*/ 2161 h 2263"/>
              <a:gd name="T96" fmla="*/ 795 w 2263"/>
              <a:gd name="T97" fmla="*/ 2211 h 2263"/>
              <a:gd name="T98" fmla="*/ 931 w 2263"/>
              <a:gd name="T99" fmla="*/ 2245 h 2263"/>
              <a:gd name="T100" fmla="*/ 1073 w 2263"/>
              <a:gd name="T101" fmla="*/ 2261 h 22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263" h="2263">
                <a:moveTo>
                  <a:pt x="1133" y="2263"/>
                </a:moveTo>
                <a:lnTo>
                  <a:pt x="1160" y="2262"/>
                </a:lnTo>
                <a:lnTo>
                  <a:pt x="1189" y="2261"/>
                </a:lnTo>
                <a:lnTo>
                  <a:pt x="1218" y="2258"/>
                </a:lnTo>
                <a:lnTo>
                  <a:pt x="1247" y="2257"/>
                </a:lnTo>
                <a:lnTo>
                  <a:pt x="1275" y="2253"/>
                </a:lnTo>
                <a:lnTo>
                  <a:pt x="1303" y="2250"/>
                </a:lnTo>
                <a:lnTo>
                  <a:pt x="1331" y="2245"/>
                </a:lnTo>
                <a:lnTo>
                  <a:pt x="1359" y="2240"/>
                </a:lnTo>
                <a:lnTo>
                  <a:pt x="1387" y="2233"/>
                </a:lnTo>
                <a:lnTo>
                  <a:pt x="1414" y="2227"/>
                </a:lnTo>
                <a:lnTo>
                  <a:pt x="1440" y="2219"/>
                </a:lnTo>
                <a:lnTo>
                  <a:pt x="1467" y="2211"/>
                </a:lnTo>
                <a:lnTo>
                  <a:pt x="1494" y="2202"/>
                </a:lnTo>
                <a:lnTo>
                  <a:pt x="1520" y="2193"/>
                </a:lnTo>
                <a:lnTo>
                  <a:pt x="1545" y="2183"/>
                </a:lnTo>
                <a:lnTo>
                  <a:pt x="1572" y="2173"/>
                </a:lnTo>
                <a:lnTo>
                  <a:pt x="1596" y="2161"/>
                </a:lnTo>
                <a:lnTo>
                  <a:pt x="1622" y="2150"/>
                </a:lnTo>
                <a:lnTo>
                  <a:pt x="1646" y="2137"/>
                </a:lnTo>
                <a:lnTo>
                  <a:pt x="1670" y="2125"/>
                </a:lnTo>
                <a:lnTo>
                  <a:pt x="1693" y="2112"/>
                </a:lnTo>
                <a:lnTo>
                  <a:pt x="1717" y="2098"/>
                </a:lnTo>
                <a:lnTo>
                  <a:pt x="1741" y="2084"/>
                </a:lnTo>
                <a:lnTo>
                  <a:pt x="1764" y="2068"/>
                </a:lnTo>
                <a:lnTo>
                  <a:pt x="1785" y="2053"/>
                </a:lnTo>
                <a:lnTo>
                  <a:pt x="1807" y="2037"/>
                </a:lnTo>
                <a:lnTo>
                  <a:pt x="1828" y="2020"/>
                </a:lnTo>
                <a:lnTo>
                  <a:pt x="1850" y="2003"/>
                </a:lnTo>
                <a:lnTo>
                  <a:pt x="1871" y="1985"/>
                </a:lnTo>
                <a:lnTo>
                  <a:pt x="1891" y="1967"/>
                </a:lnTo>
                <a:lnTo>
                  <a:pt x="1911" y="1949"/>
                </a:lnTo>
                <a:lnTo>
                  <a:pt x="1931" y="1931"/>
                </a:lnTo>
                <a:lnTo>
                  <a:pt x="1949" y="1911"/>
                </a:lnTo>
                <a:lnTo>
                  <a:pt x="1968" y="1891"/>
                </a:lnTo>
                <a:lnTo>
                  <a:pt x="1986" y="1870"/>
                </a:lnTo>
                <a:lnTo>
                  <a:pt x="2004" y="1850"/>
                </a:lnTo>
                <a:lnTo>
                  <a:pt x="2020" y="1828"/>
                </a:lnTo>
                <a:lnTo>
                  <a:pt x="2037" y="1806"/>
                </a:lnTo>
                <a:lnTo>
                  <a:pt x="2053" y="1784"/>
                </a:lnTo>
                <a:lnTo>
                  <a:pt x="2069" y="1762"/>
                </a:lnTo>
                <a:lnTo>
                  <a:pt x="2083" y="1739"/>
                </a:lnTo>
                <a:lnTo>
                  <a:pt x="2097" y="1716"/>
                </a:lnTo>
                <a:lnTo>
                  <a:pt x="2112" y="1692"/>
                </a:lnTo>
                <a:lnTo>
                  <a:pt x="2126" y="1668"/>
                </a:lnTo>
                <a:lnTo>
                  <a:pt x="2138" y="1644"/>
                </a:lnTo>
                <a:lnTo>
                  <a:pt x="2151" y="1620"/>
                </a:lnTo>
                <a:lnTo>
                  <a:pt x="2162" y="1595"/>
                </a:lnTo>
                <a:lnTo>
                  <a:pt x="2174" y="1571"/>
                </a:lnTo>
                <a:lnTo>
                  <a:pt x="2184" y="1544"/>
                </a:lnTo>
                <a:lnTo>
                  <a:pt x="2193" y="1518"/>
                </a:lnTo>
                <a:lnTo>
                  <a:pt x="2202" y="1492"/>
                </a:lnTo>
                <a:lnTo>
                  <a:pt x="2211" y="1466"/>
                </a:lnTo>
                <a:lnTo>
                  <a:pt x="2219" y="1439"/>
                </a:lnTo>
                <a:lnTo>
                  <a:pt x="2227" y="1413"/>
                </a:lnTo>
                <a:lnTo>
                  <a:pt x="2233" y="1385"/>
                </a:lnTo>
                <a:lnTo>
                  <a:pt x="2240" y="1358"/>
                </a:lnTo>
                <a:lnTo>
                  <a:pt x="2245" y="1331"/>
                </a:lnTo>
                <a:lnTo>
                  <a:pt x="2250" y="1303"/>
                </a:lnTo>
                <a:lnTo>
                  <a:pt x="2253" y="1275"/>
                </a:lnTo>
                <a:lnTo>
                  <a:pt x="2257" y="1246"/>
                </a:lnTo>
                <a:lnTo>
                  <a:pt x="2259" y="1217"/>
                </a:lnTo>
                <a:lnTo>
                  <a:pt x="2261" y="1189"/>
                </a:lnTo>
                <a:lnTo>
                  <a:pt x="2263" y="1160"/>
                </a:lnTo>
                <a:lnTo>
                  <a:pt x="2263" y="1131"/>
                </a:lnTo>
                <a:lnTo>
                  <a:pt x="2263" y="1102"/>
                </a:lnTo>
                <a:lnTo>
                  <a:pt x="2261" y="1072"/>
                </a:lnTo>
                <a:lnTo>
                  <a:pt x="2259" y="1043"/>
                </a:lnTo>
                <a:lnTo>
                  <a:pt x="2257" y="1016"/>
                </a:lnTo>
                <a:lnTo>
                  <a:pt x="2253" y="986"/>
                </a:lnTo>
                <a:lnTo>
                  <a:pt x="2250" y="958"/>
                </a:lnTo>
                <a:lnTo>
                  <a:pt x="2245" y="930"/>
                </a:lnTo>
                <a:lnTo>
                  <a:pt x="2240" y="903"/>
                </a:lnTo>
                <a:lnTo>
                  <a:pt x="2233" y="875"/>
                </a:lnTo>
                <a:lnTo>
                  <a:pt x="2227" y="847"/>
                </a:lnTo>
                <a:lnTo>
                  <a:pt x="2219" y="821"/>
                </a:lnTo>
                <a:lnTo>
                  <a:pt x="2211" y="795"/>
                </a:lnTo>
                <a:lnTo>
                  <a:pt x="2202" y="768"/>
                </a:lnTo>
                <a:lnTo>
                  <a:pt x="2193" y="742"/>
                </a:lnTo>
                <a:lnTo>
                  <a:pt x="2184" y="715"/>
                </a:lnTo>
                <a:lnTo>
                  <a:pt x="2174" y="691"/>
                </a:lnTo>
                <a:lnTo>
                  <a:pt x="2162" y="664"/>
                </a:lnTo>
                <a:lnTo>
                  <a:pt x="2151" y="640"/>
                </a:lnTo>
                <a:lnTo>
                  <a:pt x="2138" y="616"/>
                </a:lnTo>
                <a:lnTo>
                  <a:pt x="2126" y="591"/>
                </a:lnTo>
                <a:lnTo>
                  <a:pt x="2112" y="567"/>
                </a:lnTo>
                <a:lnTo>
                  <a:pt x="2097" y="543"/>
                </a:lnTo>
                <a:lnTo>
                  <a:pt x="2083" y="520"/>
                </a:lnTo>
                <a:lnTo>
                  <a:pt x="2069" y="499"/>
                </a:lnTo>
                <a:lnTo>
                  <a:pt x="2053" y="475"/>
                </a:lnTo>
                <a:lnTo>
                  <a:pt x="2037" y="453"/>
                </a:lnTo>
                <a:lnTo>
                  <a:pt x="2020" y="431"/>
                </a:lnTo>
                <a:lnTo>
                  <a:pt x="2004" y="411"/>
                </a:lnTo>
                <a:lnTo>
                  <a:pt x="1986" y="389"/>
                </a:lnTo>
                <a:lnTo>
                  <a:pt x="1968" y="370"/>
                </a:lnTo>
                <a:lnTo>
                  <a:pt x="1949" y="350"/>
                </a:lnTo>
                <a:lnTo>
                  <a:pt x="1931" y="332"/>
                </a:lnTo>
                <a:lnTo>
                  <a:pt x="1911" y="312"/>
                </a:lnTo>
                <a:lnTo>
                  <a:pt x="1891" y="293"/>
                </a:lnTo>
                <a:lnTo>
                  <a:pt x="1871" y="274"/>
                </a:lnTo>
                <a:lnTo>
                  <a:pt x="1850" y="258"/>
                </a:lnTo>
                <a:lnTo>
                  <a:pt x="1828" y="240"/>
                </a:lnTo>
                <a:lnTo>
                  <a:pt x="1807" y="224"/>
                </a:lnTo>
                <a:lnTo>
                  <a:pt x="1785" y="207"/>
                </a:lnTo>
                <a:lnTo>
                  <a:pt x="1764" y="193"/>
                </a:lnTo>
                <a:lnTo>
                  <a:pt x="1741" y="176"/>
                </a:lnTo>
                <a:lnTo>
                  <a:pt x="1717" y="163"/>
                </a:lnTo>
                <a:lnTo>
                  <a:pt x="1693" y="148"/>
                </a:lnTo>
                <a:lnTo>
                  <a:pt x="1670" y="135"/>
                </a:lnTo>
                <a:lnTo>
                  <a:pt x="1646" y="122"/>
                </a:lnTo>
                <a:lnTo>
                  <a:pt x="1622" y="111"/>
                </a:lnTo>
                <a:lnTo>
                  <a:pt x="1596" y="99"/>
                </a:lnTo>
                <a:lnTo>
                  <a:pt x="1572" y="88"/>
                </a:lnTo>
                <a:lnTo>
                  <a:pt x="1545" y="77"/>
                </a:lnTo>
                <a:lnTo>
                  <a:pt x="1520" y="68"/>
                </a:lnTo>
                <a:lnTo>
                  <a:pt x="1494" y="58"/>
                </a:lnTo>
                <a:lnTo>
                  <a:pt x="1467" y="49"/>
                </a:lnTo>
                <a:lnTo>
                  <a:pt x="1440" y="41"/>
                </a:lnTo>
                <a:lnTo>
                  <a:pt x="1414" y="34"/>
                </a:lnTo>
                <a:lnTo>
                  <a:pt x="1387" y="27"/>
                </a:lnTo>
                <a:lnTo>
                  <a:pt x="1359" y="22"/>
                </a:lnTo>
                <a:lnTo>
                  <a:pt x="1331" y="16"/>
                </a:lnTo>
                <a:lnTo>
                  <a:pt x="1303" y="12"/>
                </a:lnTo>
                <a:lnTo>
                  <a:pt x="1275" y="7"/>
                </a:lnTo>
                <a:lnTo>
                  <a:pt x="1247" y="5"/>
                </a:lnTo>
                <a:lnTo>
                  <a:pt x="1218" y="2"/>
                </a:lnTo>
                <a:lnTo>
                  <a:pt x="1189" y="1"/>
                </a:lnTo>
                <a:lnTo>
                  <a:pt x="1160" y="0"/>
                </a:lnTo>
                <a:lnTo>
                  <a:pt x="1133" y="0"/>
                </a:lnTo>
                <a:lnTo>
                  <a:pt x="1102" y="0"/>
                </a:lnTo>
                <a:lnTo>
                  <a:pt x="1073" y="1"/>
                </a:lnTo>
                <a:lnTo>
                  <a:pt x="1044" y="2"/>
                </a:lnTo>
                <a:lnTo>
                  <a:pt x="1016" y="5"/>
                </a:lnTo>
                <a:lnTo>
                  <a:pt x="987" y="7"/>
                </a:lnTo>
                <a:lnTo>
                  <a:pt x="959" y="12"/>
                </a:lnTo>
                <a:lnTo>
                  <a:pt x="931" y="16"/>
                </a:lnTo>
                <a:lnTo>
                  <a:pt x="904" y="22"/>
                </a:lnTo>
                <a:lnTo>
                  <a:pt x="875" y="27"/>
                </a:lnTo>
                <a:lnTo>
                  <a:pt x="848" y="34"/>
                </a:lnTo>
                <a:lnTo>
                  <a:pt x="822" y="41"/>
                </a:lnTo>
                <a:lnTo>
                  <a:pt x="795" y="49"/>
                </a:lnTo>
                <a:lnTo>
                  <a:pt x="769" y="58"/>
                </a:lnTo>
                <a:lnTo>
                  <a:pt x="742" y="68"/>
                </a:lnTo>
                <a:lnTo>
                  <a:pt x="716" y="77"/>
                </a:lnTo>
                <a:lnTo>
                  <a:pt x="692" y="88"/>
                </a:lnTo>
                <a:lnTo>
                  <a:pt x="666" y="99"/>
                </a:lnTo>
                <a:lnTo>
                  <a:pt x="641" y="111"/>
                </a:lnTo>
                <a:lnTo>
                  <a:pt x="616" y="122"/>
                </a:lnTo>
                <a:lnTo>
                  <a:pt x="592" y="135"/>
                </a:lnTo>
                <a:lnTo>
                  <a:pt x="568" y="148"/>
                </a:lnTo>
                <a:lnTo>
                  <a:pt x="544" y="163"/>
                </a:lnTo>
                <a:lnTo>
                  <a:pt x="521" y="176"/>
                </a:lnTo>
                <a:lnTo>
                  <a:pt x="499" y="193"/>
                </a:lnTo>
                <a:lnTo>
                  <a:pt x="476" y="207"/>
                </a:lnTo>
                <a:lnTo>
                  <a:pt x="454" y="224"/>
                </a:lnTo>
                <a:lnTo>
                  <a:pt x="433" y="240"/>
                </a:lnTo>
                <a:lnTo>
                  <a:pt x="412" y="258"/>
                </a:lnTo>
                <a:lnTo>
                  <a:pt x="391" y="274"/>
                </a:lnTo>
                <a:lnTo>
                  <a:pt x="370" y="293"/>
                </a:lnTo>
                <a:lnTo>
                  <a:pt x="351" y="312"/>
                </a:lnTo>
                <a:lnTo>
                  <a:pt x="332" y="332"/>
                </a:lnTo>
                <a:lnTo>
                  <a:pt x="312" y="350"/>
                </a:lnTo>
                <a:lnTo>
                  <a:pt x="293" y="370"/>
                </a:lnTo>
                <a:lnTo>
                  <a:pt x="275" y="389"/>
                </a:lnTo>
                <a:lnTo>
                  <a:pt x="257" y="411"/>
                </a:lnTo>
                <a:lnTo>
                  <a:pt x="240" y="431"/>
                </a:lnTo>
                <a:lnTo>
                  <a:pt x="224" y="453"/>
                </a:lnTo>
                <a:lnTo>
                  <a:pt x="207" y="475"/>
                </a:lnTo>
                <a:lnTo>
                  <a:pt x="193" y="499"/>
                </a:lnTo>
                <a:lnTo>
                  <a:pt x="177" y="520"/>
                </a:lnTo>
                <a:lnTo>
                  <a:pt x="164" y="543"/>
                </a:lnTo>
                <a:lnTo>
                  <a:pt x="149" y="567"/>
                </a:lnTo>
                <a:lnTo>
                  <a:pt x="135" y="591"/>
                </a:lnTo>
                <a:lnTo>
                  <a:pt x="122" y="616"/>
                </a:lnTo>
                <a:lnTo>
                  <a:pt x="111" y="640"/>
                </a:lnTo>
                <a:lnTo>
                  <a:pt x="99" y="664"/>
                </a:lnTo>
                <a:lnTo>
                  <a:pt x="89" y="691"/>
                </a:lnTo>
                <a:lnTo>
                  <a:pt x="77" y="715"/>
                </a:lnTo>
                <a:lnTo>
                  <a:pt x="68" y="742"/>
                </a:lnTo>
                <a:lnTo>
                  <a:pt x="58" y="768"/>
                </a:lnTo>
                <a:lnTo>
                  <a:pt x="50" y="795"/>
                </a:lnTo>
                <a:lnTo>
                  <a:pt x="42" y="821"/>
                </a:lnTo>
                <a:lnTo>
                  <a:pt x="35" y="847"/>
                </a:lnTo>
                <a:lnTo>
                  <a:pt x="28" y="875"/>
                </a:lnTo>
                <a:lnTo>
                  <a:pt x="22" y="903"/>
                </a:lnTo>
                <a:lnTo>
                  <a:pt x="16" y="930"/>
                </a:lnTo>
                <a:lnTo>
                  <a:pt x="12" y="958"/>
                </a:lnTo>
                <a:lnTo>
                  <a:pt x="7" y="986"/>
                </a:lnTo>
                <a:lnTo>
                  <a:pt x="5" y="1016"/>
                </a:lnTo>
                <a:lnTo>
                  <a:pt x="2" y="1043"/>
                </a:lnTo>
                <a:lnTo>
                  <a:pt x="1" y="1072"/>
                </a:lnTo>
                <a:lnTo>
                  <a:pt x="0" y="1102"/>
                </a:lnTo>
                <a:lnTo>
                  <a:pt x="0" y="1131"/>
                </a:lnTo>
                <a:lnTo>
                  <a:pt x="0" y="1160"/>
                </a:lnTo>
                <a:lnTo>
                  <a:pt x="1" y="1189"/>
                </a:lnTo>
                <a:lnTo>
                  <a:pt x="2" y="1217"/>
                </a:lnTo>
                <a:lnTo>
                  <a:pt x="5" y="1246"/>
                </a:lnTo>
                <a:lnTo>
                  <a:pt x="7" y="1275"/>
                </a:lnTo>
                <a:lnTo>
                  <a:pt x="12" y="1303"/>
                </a:lnTo>
                <a:lnTo>
                  <a:pt x="16" y="1331"/>
                </a:lnTo>
                <a:lnTo>
                  <a:pt x="22" y="1358"/>
                </a:lnTo>
                <a:lnTo>
                  <a:pt x="28" y="1385"/>
                </a:lnTo>
                <a:lnTo>
                  <a:pt x="35" y="1413"/>
                </a:lnTo>
                <a:lnTo>
                  <a:pt x="42" y="1439"/>
                </a:lnTo>
                <a:lnTo>
                  <a:pt x="50" y="1466"/>
                </a:lnTo>
                <a:lnTo>
                  <a:pt x="58" y="1492"/>
                </a:lnTo>
                <a:lnTo>
                  <a:pt x="68" y="1518"/>
                </a:lnTo>
                <a:lnTo>
                  <a:pt x="77" y="1544"/>
                </a:lnTo>
                <a:lnTo>
                  <a:pt x="89" y="1571"/>
                </a:lnTo>
                <a:lnTo>
                  <a:pt x="99" y="1595"/>
                </a:lnTo>
                <a:lnTo>
                  <a:pt x="111" y="1620"/>
                </a:lnTo>
                <a:lnTo>
                  <a:pt x="122" y="1644"/>
                </a:lnTo>
                <a:lnTo>
                  <a:pt x="135" y="1668"/>
                </a:lnTo>
                <a:lnTo>
                  <a:pt x="149" y="1692"/>
                </a:lnTo>
                <a:lnTo>
                  <a:pt x="164" y="1716"/>
                </a:lnTo>
                <a:lnTo>
                  <a:pt x="177" y="1739"/>
                </a:lnTo>
                <a:lnTo>
                  <a:pt x="193" y="1762"/>
                </a:lnTo>
                <a:lnTo>
                  <a:pt x="207" y="1784"/>
                </a:lnTo>
                <a:lnTo>
                  <a:pt x="224" y="1806"/>
                </a:lnTo>
                <a:lnTo>
                  <a:pt x="240" y="1828"/>
                </a:lnTo>
                <a:lnTo>
                  <a:pt x="257" y="1850"/>
                </a:lnTo>
                <a:lnTo>
                  <a:pt x="275" y="1870"/>
                </a:lnTo>
                <a:lnTo>
                  <a:pt x="293" y="1891"/>
                </a:lnTo>
                <a:lnTo>
                  <a:pt x="312" y="1911"/>
                </a:lnTo>
                <a:lnTo>
                  <a:pt x="332" y="1931"/>
                </a:lnTo>
                <a:lnTo>
                  <a:pt x="351" y="1949"/>
                </a:lnTo>
                <a:lnTo>
                  <a:pt x="370" y="1967"/>
                </a:lnTo>
                <a:lnTo>
                  <a:pt x="391" y="1985"/>
                </a:lnTo>
                <a:lnTo>
                  <a:pt x="412" y="2003"/>
                </a:lnTo>
                <a:lnTo>
                  <a:pt x="433" y="2020"/>
                </a:lnTo>
                <a:lnTo>
                  <a:pt x="454" y="2037"/>
                </a:lnTo>
                <a:lnTo>
                  <a:pt x="476" y="2053"/>
                </a:lnTo>
                <a:lnTo>
                  <a:pt x="499" y="2068"/>
                </a:lnTo>
                <a:lnTo>
                  <a:pt x="521" y="2084"/>
                </a:lnTo>
                <a:lnTo>
                  <a:pt x="544" y="2098"/>
                </a:lnTo>
                <a:lnTo>
                  <a:pt x="568" y="2112"/>
                </a:lnTo>
                <a:lnTo>
                  <a:pt x="592" y="2125"/>
                </a:lnTo>
                <a:lnTo>
                  <a:pt x="616" y="2137"/>
                </a:lnTo>
                <a:lnTo>
                  <a:pt x="641" y="2150"/>
                </a:lnTo>
                <a:lnTo>
                  <a:pt x="666" y="2161"/>
                </a:lnTo>
                <a:lnTo>
                  <a:pt x="692" y="2173"/>
                </a:lnTo>
                <a:lnTo>
                  <a:pt x="716" y="2183"/>
                </a:lnTo>
                <a:lnTo>
                  <a:pt x="742" y="2193"/>
                </a:lnTo>
                <a:lnTo>
                  <a:pt x="769" y="2202"/>
                </a:lnTo>
                <a:lnTo>
                  <a:pt x="795" y="2211"/>
                </a:lnTo>
                <a:lnTo>
                  <a:pt x="822" y="2219"/>
                </a:lnTo>
                <a:lnTo>
                  <a:pt x="848" y="2227"/>
                </a:lnTo>
                <a:lnTo>
                  <a:pt x="875" y="2233"/>
                </a:lnTo>
                <a:lnTo>
                  <a:pt x="904" y="2240"/>
                </a:lnTo>
                <a:lnTo>
                  <a:pt x="931" y="2245"/>
                </a:lnTo>
                <a:lnTo>
                  <a:pt x="959" y="2250"/>
                </a:lnTo>
                <a:lnTo>
                  <a:pt x="987" y="2253"/>
                </a:lnTo>
                <a:lnTo>
                  <a:pt x="1016" y="2257"/>
                </a:lnTo>
                <a:lnTo>
                  <a:pt x="1044" y="2258"/>
                </a:lnTo>
                <a:lnTo>
                  <a:pt x="1073" y="2261"/>
                </a:lnTo>
                <a:lnTo>
                  <a:pt x="1102" y="2262"/>
                </a:lnTo>
                <a:lnTo>
                  <a:pt x="1133" y="2263"/>
                </a:lnTo>
                <a:lnTo>
                  <a:pt x="1133" y="2263"/>
                </a:lnTo>
                <a:close/>
              </a:path>
            </a:pathLst>
          </a:custGeom>
          <a:solidFill>
            <a:srgbClr val="D1D1D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41" name="Freeform 17"/>
          <xdr:cNvSpPr>
            <a:spLocks/>
          </xdr:cNvSpPr>
        </xdr:nvSpPr>
        <xdr:spPr bwMode="auto">
          <a:xfrm>
            <a:off x="1221" y="6622"/>
            <a:ext cx="441" cy="1175"/>
          </a:xfrm>
          <a:custGeom>
            <a:avLst/>
            <a:gdLst>
              <a:gd name="T0" fmla="*/ 1240 w 2257"/>
              <a:gd name="T1" fmla="*/ 2250 h 2256"/>
              <a:gd name="T2" fmla="*/ 1380 w 2257"/>
              <a:gd name="T3" fmla="*/ 2225 h 2256"/>
              <a:gd name="T4" fmla="*/ 1513 w 2257"/>
              <a:gd name="T5" fmla="*/ 2186 h 2256"/>
              <a:gd name="T6" fmla="*/ 1639 w 2257"/>
              <a:gd name="T7" fmla="*/ 2130 h 2256"/>
              <a:gd name="T8" fmla="*/ 1757 w 2257"/>
              <a:gd name="T9" fmla="*/ 2061 h 2256"/>
              <a:gd name="T10" fmla="*/ 1864 w 2257"/>
              <a:gd name="T11" fmla="*/ 1978 h 2256"/>
              <a:gd name="T12" fmla="*/ 1962 w 2257"/>
              <a:gd name="T13" fmla="*/ 1884 h 2256"/>
              <a:gd name="T14" fmla="*/ 2048 w 2257"/>
              <a:gd name="T15" fmla="*/ 1777 h 2256"/>
              <a:gd name="T16" fmla="*/ 2120 w 2257"/>
              <a:gd name="T17" fmla="*/ 1661 h 2256"/>
              <a:gd name="T18" fmla="*/ 2178 w 2257"/>
              <a:gd name="T19" fmla="*/ 1536 h 2256"/>
              <a:gd name="T20" fmla="*/ 2221 w 2257"/>
              <a:gd name="T21" fmla="*/ 1405 h 2256"/>
              <a:gd name="T22" fmla="*/ 2247 w 2257"/>
              <a:gd name="T23" fmla="*/ 1267 h 2256"/>
              <a:gd name="T24" fmla="*/ 2257 w 2257"/>
              <a:gd name="T25" fmla="*/ 1124 h 2256"/>
              <a:gd name="T26" fmla="*/ 2247 w 2257"/>
              <a:gd name="T27" fmla="*/ 979 h 2256"/>
              <a:gd name="T28" fmla="*/ 2221 w 2257"/>
              <a:gd name="T29" fmla="*/ 840 h 2256"/>
              <a:gd name="T30" fmla="*/ 2178 w 2257"/>
              <a:gd name="T31" fmla="*/ 708 h 2256"/>
              <a:gd name="T32" fmla="*/ 2120 w 2257"/>
              <a:gd name="T33" fmla="*/ 584 h 2256"/>
              <a:gd name="T34" fmla="*/ 2048 w 2257"/>
              <a:gd name="T35" fmla="*/ 467 h 2256"/>
              <a:gd name="T36" fmla="*/ 1962 w 2257"/>
              <a:gd name="T37" fmla="*/ 363 h 2256"/>
              <a:gd name="T38" fmla="*/ 1864 w 2257"/>
              <a:gd name="T39" fmla="*/ 267 h 2256"/>
              <a:gd name="T40" fmla="*/ 1757 w 2257"/>
              <a:gd name="T41" fmla="*/ 185 h 2256"/>
              <a:gd name="T42" fmla="*/ 1639 w 2257"/>
              <a:gd name="T43" fmla="*/ 115 h 2256"/>
              <a:gd name="T44" fmla="*/ 1513 w 2257"/>
              <a:gd name="T45" fmla="*/ 60 h 2256"/>
              <a:gd name="T46" fmla="*/ 1380 w 2257"/>
              <a:gd name="T47" fmla="*/ 20 h 2256"/>
              <a:gd name="T48" fmla="*/ 1240 w 2257"/>
              <a:gd name="T49" fmla="*/ 0 h 2256"/>
              <a:gd name="T50" fmla="*/ 1096 w 2257"/>
              <a:gd name="T51" fmla="*/ 0 h 2256"/>
              <a:gd name="T52" fmla="*/ 953 w 2257"/>
              <a:gd name="T53" fmla="*/ 5 h 2256"/>
              <a:gd name="T54" fmla="*/ 816 w 2257"/>
              <a:gd name="T55" fmla="*/ 34 h 2256"/>
              <a:gd name="T56" fmla="*/ 686 w 2257"/>
              <a:gd name="T57" fmla="*/ 81 h 2256"/>
              <a:gd name="T58" fmla="*/ 562 w 2257"/>
              <a:gd name="T59" fmla="*/ 141 h 2256"/>
              <a:gd name="T60" fmla="*/ 448 w 2257"/>
              <a:gd name="T61" fmla="*/ 217 h 2256"/>
              <a:gd name="T62" fmla="*/ 345 w 2257"/>
              <a:gd name="T63" fmla="*/ 305 h 2256"/>
              <a:gd name="T64" fmla="*/ 252 w 2257"/>
              <a:gd name="T65" fmla="*/ 404 h 2256"/>
              <a:gd name="T66" fmla="*/ 171 w 2257"/>
              <a:gd name="T67" fmla="*/ 513 h 2256"/>
              <a:gd name="T68" fmla="*/ 106 w 2257"/>
              <a:gd name="T69" fmla="*/ 633 h 2256"/>
              <a:gd name="T70" fmla="*/ 52 w 2257"/>
              <a:gd name="T71" fmla="*/ 761 h 2256"/>
              <a:gd name="T72" fmla="*/ 17 w 2257"/>
              <a:gd name="T73" fmla="*/ 896 h 2256"/>
              <a:gd name="T74" fmla="*/ 0 w 2257"/>
              <a:gd name="T75" fmla="*/ 1036 h 2256"/>
              <a:gd name="T76" fmla="*/ 0 w 2257"/>
              <a:gd name="T77" fmla="*/ 1182 h 2256"/>
              <a:gd name="T78" fmla="*/ 11 w 2257"/>
              <a:gd name="T79" fmla="*/ 1323 h 2256"/>
              <a:gd name="T80" fmla="*/ 44 w 2257"/>
              <a:gd name="T81" fmla="*/ 1459 h 2256"/>
              <a:gd name="T82" fmla="*/ 94 w 2257"/>
              <a:gd name="T83" fmla="*/ 1588 h 2256"/>
              <a:gd name="T84" fmla="*/ 157 w 2257"/>
              <a:gd name="T85" fmla="*/ 1709 h 2256"/>
              <a:gd name="T86" fmla="*/ 235 w 2257"/>
              <a:gd name="T87" fmla="*/ 1820 h 2256"/>
              <a:gd name="T88" fmla="*/ 326 w 2257"/>
              <a:gd name="T89" fmla="*/ 1923 h 2256"/>
              <a:gd name="T90" fmla="*/ 426 w 2257"/>
              <a:gd name="T91" fmla="*/ 2013 h 2256"/>
              <a:gd name="T92" fmla="*/ 537 w 2257"/>
              <a:gd name="T93" fmla="*/ 2090 h 2256"/>
              <a:gd name="T94" fmla="*/ 659 w 2257"/>
              <a:gd name="T95" fmla="*/ 2154 h 2256"/>
              <a:gd name="T96" fmla="*/ 789 w 2257"/>
              <a:gd name="T97" fmla="*/ 2203 h 2256"/>
              <a:gd name="T98" fmla="*/ 925 w 2257"/>
              <a:gd name="T99" fmla="*/ 2238 h 2256"/>
              <a:gd name="T100" fmla="*/ 1067 w 2257"/>
              <a:gd name="T101" fmla="*/ 2254 h 2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257" h="2256">
                <a:moveTo>
                  <a:pt x="1126" y="2256"/>
                </a:moveTo>
                <a:lnTo>
                  <a:pt x="1154" y="2255"/>
                </a:lnTo>
                <a:lnTo>
                  <a:pt x="1183" y="2254"/>
                </a:lnTo>
                <a:lnTo>
                  <a:pt x="1212" y="2251"/>
                </a:lnTo>
                <a:lnTo>
                  <a:pt x="1240" y="2250"/>
                </a:lnTo>
                <a:lnTo>
                  <a:pt x="1268" y="2246"/>
                </a:lnTo>
                <a:lnTo>
                  <a:pt x="1297" y="2243"/>
                </a:lnTo>
                <a:lnTo>
                  <a:pt x="1325" y="2238"/>
                </a:lnTo>
                <a:lnTo>
                  <a:pt x="1353" y="2233"/>
                </a:lnTo>
                <a:lnTo>
                  <a:pt x="1380" y="2225"/>
                </a:lnTo>
                <a:lnTo>
                  <a:pt x="1408" y="2219"/>
                </a:lnTo>
                <a:lnTo>
                  <a:pt x="1434" y="2211"/>
                </a:lnTo>
                <a:lnTo>
                  <a:pt x="1461" y="2203"/>
                </a:lnTo>
                <a:lnTo>
                  <a:pt x="1487" y="2195"/>
                </a:lnTo>
                <a:lnTo>
                  <a:pt x="1513" y="2186"/>
                </a:lnTo>
                <a:lnTo>
                  <a:pt x="1539" y="2176"/>
                </a:lnTo>
                <a:lnTo>
                  <a:pt x="1566" y="2166"/>
                </a:lnTo>
                <a:lnTo>
                  <a:pt x="1590" y="2154"/>
                </a:lnTo>
                <a:lnTo>
                  <a:pt x="1615" y="2143"/>
                </a:lnTo>
                <a:lnTo>
                  <a:pt x="1639" y="2130"/>
                </a:lnTo>
                <a:lnTo>
                  <a:pt x="1664" y="2118"/>
                </a:lnTo>
                <a:lnTo>
                  <a:pt x="1687" y="2105"/>
                </a:lnTo>
                <a:lnTo>
                  <a:pt x="1711" y="2090"/>
                </a:lnTo>
                <a:lnTo>
                  <a:pt x="1734" y="2076"/>
                </a:lnTo>
                <a:lnTo>
                  <a:pt x="1757" y="2061"/>
                </a:lnTo>
                <a:lnTo>
                  <a:pt x="1779" y="2045"/>
                </a:lnTo>
                <a:lnTo>
                  <a:pt x="1802" y="2030"/>
                </a:lnTo>
                <a:lnTo>
                  <a:pt x="1823" y="2013"/>
                </a:lnTo>
                <a:lnTo>
                  <a:pt x="1845" y="1996"/>
                </a:lnTo>
                <a:lnTo>
                  <a:pt x="1864" y="1978"/>
                </a:lnTo>
                <a:lnTo>
                  <a:pt x="1885" y="1959"/>
                </a:lnTo>
                <a:lnTo>
                  <a:pt x="1906" y="1941"/>
                </a:lnTo>
                <a:lnTo>
                  <a:pt x="1926" y="1923"/>
                </a:lnTo>
                <a:lnTo>
                  <a:pt x="1943" y="1903"/>
                </a:lnTo>
                <a:lnTo>
                  <a:pt x="1962" y="1884"/>
                </a:lnTo>
                <a:lnTo>
                  <a:pt x="1979" y="1863"/>
                </a:lnTo>
                <a:lnTo>
                  <a:pt x="1998" y="1843"/>
                </a:lnTo>
                <a:lnTo>
                  <a:pt x="2014" y="1820"/>
                </a:lnTo>
                <a:lnTo>
                  <a:pt x="2032" y="1799"/>
                </a:lnTo>
                <a:lnTo>
                  <a:pt x="2048" y="1777"/>
                </a:lnTo>
                <a:lnTo>
                  <a:pt x="2064" y="1755"/>
                </a:lnTo>
                <a:lnTo>
                  <a:pt x="2078" y="1732"/>
                </a:lnTo>
                <a:lnTo>
                  <a:pt x="2092" y="1709"/>
                </a:lnTo>
                <a:lnTo>
                  <a:pt x="2106" y="1684"/>
                </a:lnTo>
                <a:lnTo>
                  <a:pt x="2120" y="1661"/>
                </a:lnTo>
                <a:lnTo>
                  <a:pt x="2131" y="1637"/>
                </a:lnTo>
                <a:lnTo>
                  <a:pt x="2145" y="1613"/>
                </a:lnTo>
                <a:lnTo>
                  <a:pt x="2156" y="1588"/>
                </a:lnTo>
                <a:lnTo>
                  <a:pt x="2168" y="1564"/>
                </a:lnTo>
                <a:lnTo>
                  <a:pt x="2178" y="1536"/>
                </a:lnTo>
                <a:lnTo>
                  <a:pt x="2188" y="1511"/>
                </a:lnTo>
                <a:lnTo>
                  <a:pt x="2197" y="1485"/>
                </a:lnTo>
                <a:lnTo>
                  <a:pt x="2206" y="1459"/>
                </a:lnTo>
                <a:lnTo>
                  <a:pt x="2213" y="1432"/>
                </a:lnTo>
                <a:lnTo>
                  <a:pt x="2221" y="1405"/>
                </a:lnTo>
                <a:lnTo>
                  <a:pt x="2227" y="1378"/>
                </a:lnTo>
                <a:lnTo>
                  <a:pt x="2234" y="1351"/>
                </a:lnTo>
                <a:lnTo>
                  <a:pt x="2239" y="1323"/>
                </a:lnTo>
                <a:lnTo>
                  <a:pt x="2244" y="1296"/>
                </a:lnTo>
                <a:lnTo>
                  <a:pt x="2247" y="1267"/>
                </a:lnTo>
                <a:lnTo>
                  <a:pt x="2251" y="1239"/>
                </a:lnTo>
                <a:lnTo>
                  <a:pt x="2253" y="1210"/>
                </a:lnTo>
                <a:lnTo>
                  <a:pt x="2255" y="1182"/>
                </a:lnTo>
                <a:lnTo>
                  <a:pt x="2256" y="1153"/>
                </a:lnTo>
                <a:lnTo>
                  <a:pt x="2257" y="1124"/>
                </a:lnTo>
                <a:lnTo>
                  <a:pt x="2256" y="1094"/>
                </a:lnTo>
                <a:lnTo>
                  <a:pt x="2255" y="1065"/>
                </a:lnTo>
                <a:lnTo>
                  <a:pt x="2253" y="1036"/>
                </a:lnTo>
                <a:lnTo>
                  <a:pt x="2251" y="1007"/>
                </a:lnTo>
                <a:lnTo>
                  <a:pt x="2247" y="979"/>
                </a:lnTo>
                <a:lnTo>
                  <a:pt x="2244" y="951"/>
                </a:lnTo>
                <a:lnTo>
                  <a:pt x="2239" y="923"/>
                </a:lnTo>
                <a:lnTo>
                  <a:pt x="2234" y="896"/>
                </a:lnTo>
                <a:lnTo>
                  <a:pt x="2227" y="867"/>
                </a:lnTo>
                <a:lnTo>
                  <a:pt x="2221" y="840"/>
                </a:lnTo>
                <a:lnTo>
                  <a:pt x="2213" y="814"/>
                </a:lnTo>
                <a:lnTo>
                  <a:pt x="2206" y="787"/>
                </a:lnTo>
                <a:lnTo>
                  <a:pt x="2197" y="761"/>
                </a:lnTo>
                <a:lnTo>
                  <a:pt x="2188" y="734"/>
                </a:lnTo>
                <a:lnTo>
                  <a:pt x="2178" y="708"/>
                </a:lnTo>
                <a:lnTo>
                  <a:pt x="2168" y="684"/>
                </a:lnTo>
                <a:lnTo>
                  <a:pt x="2156" y="657"/>
                </a:lnTo>
                <a:lnTo>
                  <a:pt x="2145" y="633"/>
                </a:lnTo>
                <a:lnTo>
                  <a:pt x="2131" y="608"/>
                </a:lnTo>
                <a:lnTo>
                  <a:pt x="2120" y="584"/>
                </a:lnTo>
                <a:lnTo>
                  <a:pt x="2106" y="560"/>
                </a:lnTo>
                <a:lnTo>
                  <a:pt x="2092" y="536"/>
                </a:lnTo>
                <a:lnTo>
                  <a:pt x="2078" y="513"/>
                </a:lnTo>
                <a:lnTo>
                  <a:pt x="2064" y="491"/>
                </a:lnTo>
                <a:lnTo>
                  <a:pt x="2048" y="467"/>
                </a:lnTo>
                <a:lnTo>
                  <a:pt x="2032" y="446"/>
                </a:lnTo>
                <a:lnTo>
                  <a:pt x="2014" y="424"/>
                </a:lnTo>
                <a:lnTo>
                  <a:pt x="1998" y="404"/>
                </a:lnTo>
                <a:lnTo>
                  <a:pt x="1979" y="382"/>
                </a:lnTo>
                <a:lnTo>
                  <a:pt x="1962" y="363"/>
                </a:lnTo>
                <a:lnTo>
                  <a:pt x="1943" y="343"/>
                </a:lnTo>
                <a:lnTo>
                  <a:pt x="1926" y="324"/>
                </a:lnTo>
                <a:lnTo>
                  <a:pt x="1906" y="305"/>
                </a:lnTo>
                <a:lnTo>
                  <a:pt x="1885" y="286"/>
                </a:lnTo>
                <a:lnTo>
                  <a:pt x="1864" y="267"/>
                </a:lnTo>
                <a:lnTo>
                  <a:pt x="1845" y="250"/>
                </a:lnTo>
                <a:lnTo>
                  <a:pt x="1823" y="233"/>
                </a:lnTo>
                <a:lnTo>
                  <a:pt x="1802" y="217"/>
                </a:lnTo>
                <a:lnTo>
                  <a:pt x="1779" y="199"/>
                </a:lnTo>
                <a:lnTo>
                  <a:pt x="1757" y="185"/>
                </a:lnTo>
                <a:lnTo>
                  <a:pt x="1734" y="169"/>
                </a:lnTo>
                <a:lnTo>
                  <a:pt x="1711" y="155"/>
                </a:lnTo>
                <a:lnTo>
                  <a:pt x="1687" y="141"/>
                </a:lnTo>
                <a:lnTo>
                  <a:pt x="1664" y="128"/>
                </a:lnTo>
                <a:lnTo>
                  <a:pt x="1639" y="115"/>
                </a:lnTo>
                <a:lnTo>
                  <a:pt x="1615" y="104"/>
                </a:lnTo>
                <a:lnTo>
                  <a:pt x="1590" y="92"/>
                </a:lnTo>
                <a:lnTo>
                  <a:pt x="1566" y="81"/>
                </a:lnTo>
                <a:lnTo>
                  <a:pt x="1539" y="70"/>
                </a:lnTo>
                <a:lnTo>
                  <a:pt x="1513" y="60"/>
                </a:lnTo>
                <a:lnTo>
                  <a:pt x="1487" y="50"/>
                </a:lnTo>
                <a:lnTo>
                  <a:pt x="1461" y="42"/>
                </a:lnTo>
                <a:lnTo>
                  <a:pt x="1434" y="34"/>
                </a:lnTo>
                <a:lnTo>
                  <a:pt x="1408" y="27"/>
                </a:lnTo>
                <a:lnTo>
                  <a:pt x="1380" y="20"/>
                </a:lnTo>
                <a:lnTo>
                  <a:pt x="1353" y="15"/>
                </a:lnTo>
                <a:lnTo>
                  <a:pt x="1325" y="9"/>
                </a:lnTo>
                <a:lnTo>
                  <a:pt x="1297" y="5"/>
                </a:lnTo>
                <a:lnTo>
                  <a:pt x="1268" y="0"/>
                </a:lnTo>
                <a:lnTo>
                  <a:pt x="1240" y="0"/>
                </a:lnTo>
                <a:lnTo>
                  <a:pt x="1212" y="0"/>
                </a:lnTo>
                <a:lnTo>
                  <a:pt x="1183" y="0"/>
                </a:lnTo>
                <a:lnTo>
                  <a:pt x="1154" y="0"/>
                </a:lnTo>
                <a:lnTo>
                  <a:pt x="1126" y="0"/>
                </a:lnTo>
                <a:lnTo>
                  <a:pt x="1096" y="0"/>
                </a:lnTo>
                <a:lnTo>
                  <a:pt x="1067" y="0"/>
                </a:lnTo>
                <a:lnTo>
                  <a:pt x="1037" y="0"/>
                </a:lnTo>
                <a:lnTo>
                  <a:pt x="1009" y="0"/>
                </a:lnTo>
                <a:lnTo>
                  <a:pt x="981" y="0"/>
                </a:lnTo>
                <a:lnTo>
                  <a:pt x="953" y="5"/>
                </a:lnTo>
                <a:lnTo>
                  <a:pt x="925" y="9"/>
                </a:lnTo>
                <a:lnTo>
                  <a:pt x="897" y="15"/>
                </a:lnTo>
                <a:lnTo>
                  <a:pt x="869" y="20"/>
                </a:lnTo>
                <a:lnTo>
                  <a:pt x="842" y="27"/>
                </a:lnTo>
                <a:lnTo>
                  <a:pt x="816" y="34"/>
                </a:lnTo>
                <a:lnTo>
                  <a:pt x="789" y="42"/>
                </a:lnTo>
                <a:lnTo>
                  <a:pt x="762" y="50"/>
                </a:lnTo>
                <a:lnTo>
                  <a:pt x="736" y="60"/>
                </a:lnTo>
                <a:lnTo>
                  <a:pt x="711" y="70"/>
                </a:lnTo>
                <a:lnTo>
                  <a:pt x="686" y="81"/>
                </a:lnTo>
                <a:lnTo>
                  <a:pt x="659" y="92"/>
                </a:lnTo>
                <a:lnTo>
                  <a:pt x="634" y="104"/>
                </a:lnTo>
                <a:lnTo>
                  <a:pt x="610" y="115"/>
                </a:lnTo>
                <a:lnTo>
                  <a:pt x="586" y="128"/>
                </a:lnTo>
                <a:lnTo>
                  <a:pt x="562" y="141"/>
                </a:lnTo>
                <a:lnTo>
                  <a:pt x="537" y="155"/>
                </a:lnTo>
                <a:lnTo>
                  <a:pt x="514" y="169"/>
                </a:lnTo>
                <a:lnTo>
                  <a:pt x="493" y="185"/>
                </a:lnTo>
                <a:lnTo>
                  <a:pt x="470" y="199"/>
                </a:lnTo>
                <a:lnTo>
                  <a:pt x="448" y="217"/>
                </a:lnTo>
                <a:lnTo>
                  <a:pt x="426" y="233"/>
                </a:lnTo>
                <a:lnTo>
                  <a:pt x="405" y="250"/>
                </a:lnTo>
                <a:lnTo>
                  <a:pt x="384" y="267"/>
                </a:lnTo>
                <a:lnTo>
                  <a:pt x="365" y="286"/>
                </a:lnTo>
                <a:lnTo>
                  <a:pt x="345" y="305"/>
                </a:lnTo>
                <a:lnTo>
                  <a:pt x="326" y="324"/>
                </a:lnTo>
                <a:lnTo>
                  <a:pt x="307" y="343"/>
                </a:lnTo>
                <a:lnTo>
                  <a:pt x="287" y="363"/>
                </a:lnTo>
                <a:lnTo>
                  <a:pt x="269" y="382"/>
                </a:lnTo>
                <a:lnTo>
                  <a:pt x="252" y="404"/>
                </a:lnTo>
                <a:lnTo>
                  <a:pt x="235" y="424"/>
                </a:lnTo>
                <a:lnTo>
                  <a:pt x="219" y="446"/>
                </a:lnTo>
                <a:lnTo>
                  <a:pt x="202" y="467"/>
                </a:lnTo>
                <a:lnTo>
                  <a:pt x="188" y="491"/>
                </a:lnTo>
                <a:lnTo>
                  <a:pt x="171" y="513"/>
                </a:lnTo>
                <a:lnTo>
                  <a:pt x="157" y="536"/>
                </a:lnTo>
                <a:lnTo>
                  <a:pt x="143" y="560"/>
                </a:lnTo>
                <a:lnTo>
                  <a:pt x="130" y="584"/>
                </a:lnTo>
                <a:lnTo>
                  <a:pt x="117" y="608"/>
                </a:lnTo>
                <a:lnTo>
                  <a:pt x="106" y="633"/>
                </a:lnTo>
                <a:lnTo>
                  <a:pt x="94" y="657"/>
                </a:lnTo>
                <a:lnTo>
                  <a:pt x="83" y="684"/>
                </a:lnTo>
                <a:lnTo>
                  <a:pt x="72" y="708"/>
                </a:lnTo>
                <a:lnTo>
                  <a:pt x="63" y="734"/>
                </a:lnTo>
                <a:lnTo>
                  <a:pt x="52" y="761"/>
                </a:lnTo>
                <a:lnTo>
                  <a:pt x="44" y="787"/>
                </a:lnTo>
                <a:lnTo>
                  <a:pt x="36" y="814"/>
                </a:lnTo>
                <a:lnTo>
                  <a:pt x="29" y="840"/>
                </a:lnTo>
                <a:lnTo>
                  <a:pt x="22" y="867"/>
                </a:lnTo>
                <a:lnTo>
                  <a:pt x="17" y="896"/>
                </a:lnTo>
                <a:lnTo>
                  <a:pt x="11" y="923"/>
                </a:lnTo>
                <a:lnTo>
                  <a:pt x="7" y="951"/>
                </a:lnTo>
                <a:lnTo>
                  <a:pt x="2" y="979"/>
                </a:lnTo>
                <a:lnTo>
                  <a:pt x="0" y="1007"/>
                </a:lnTo>
                <a:lnTo>
                  <a:pt x="0" y="1036"/>
                </a:lnTo>
                <a:lnTo>
                  <a:pt x="0" y="1065"/>
                </a:lnTo>
                <a:lnTo>
                  <a:pt x="0" y="1094"/>
                </a:lnTo>
                <a:lnTo>
                  <a:pt x="0" y="1124"/>
                </a:lnTo>
                <a:lnTo>
                  <a:pt x="0" y="1153"/>
                </a:lnTo>
                <a:lnTo>
                  <a:pt x="0" y="1182"/>
                </a:lnTo>
                <a:lnTo>
                  <a:pt x="0" y="1210"/>
                </a:lnTo>
                <a:lnTo>
                  <a:pt x="0" y="1239"/>
                </a:lnTo>
                <a:lnTo>
                  <a:pt x="2" y="1267"/>
                </a:lnTo>
                <a:lnTo>
                  <a:pt x="7" y="1296"/>
                </a:lnTo>
                <a:lnTo>
                  <a:pt x="11" y="1323"/>
                </a:lnTo>
                <a:lnTo>
                  <a:pt x="17" y="1351"/>
                </a:lnTo>
                <a:lnTo>
                  <a:pt x="22" y="1378"/>
                </a:lnTo>
                <a:lnTo>
                  <a:pt x="29" y="1405"/>
                </a:lnTo>
                <a:lnTo>
                  <a:pt x="36" y="1432"/>
                </a:lnTo>
                <a:lnTo>
                  <a:pt x="44" y="1459"/>
                </a:lnTo>
                <a:lnTo>
                  <a:pt x="52" y="1485"/>
                </a:lnTo>
                <a:lnTo>
                  <a:pt x="63" y="1511"/>
                </a:lnTo>
                <a:lnTo>
                  <a:pt x="72" y="1536"/>
                </a:lnTo>
                <a:lnTo>
                  <a:pt x="83" y="1564"/>
                </a:lnTo>
                <a:lnTo>
                  <a:pt x="94" y="1588"/>
                </a:lnTo>
                <a:lnTo>
                  <a:pt x="106" y="1613"/>
                </a:lnTo>
                <a:lnTo>
                  <a:pt x="117" y="1637"/>
                </a:lnTo>
                <a:lnTo>
                  <a:pt x="130" y="1661"/>
                </a:lnTo>
                <a:lnTo>
                  <a:pt x="143" y="1684"/>
                </a:lnTo>
                <a:lnTo>
                  <a:pt x="157" y="1709"/>
                </a:lnTo>
                <a:lnTo>
                  <a:pt x="171" y="1732"/>
                </a:lnTo>
                <a:lnTo>
                  <a:pt x="188" y="1755"/>
                </a:lnTo>
                <a:lnTo>
                  <a:pt x="202" y="1777"/>
                </a:lnTo>
                <a:lnTo>
                  <a:pt x="219" y="1799"/>
                </a:lnTo>
                <a:lnTo>
                  <a:pt x="235" y="1820"/>
                </a:lnTo>
                <a:lnTo>
                  <a:pt x="252" y="1843"/>
                </a:lnTo>
                <a:lnTo>
                  <a:pt x="269" y="1863"/>
                </a:lnTo>
                <a:lnTo>
                  <a:pt x="287" y="1884"/>
                </a:lnTo>
                <a:lnTo>
                  <a:pt x="307" y="1903"/>
                </a:lnTo>
                <a:lnTo>
                  <a:pt x="326" y="1923"/>
                </a:lnTo>
                <a:lnTo>
                  <a:pt x="345" y="1941"/>
                </a:lnTo>
                <a:lnTo>
                  <a:pt x="365" y="1959"/>
                </a:lnTo>
                <a:lnTo>
                  <a:pt x="384" y="1978"/>
                </a:lnTo>
                <a:lnTo>
                  <a:pt x="405" y="1996"/>
                </a:lnTo>
                <a:lnTo>
                  <a:pt x="426" y="2013"/>
                </a:lnTo>
                <a:lnTo>
                  <a:pt x="448" y="2030"/>
                </a:lnTo>
                <a:lnTo>
                  <a:pt x="470" y="2045"/>
                </a:lnTo>
                <a:lnTo>
                  <a:pt x="493" y="2061"/>
                </a:lnTo>
                <a:lnTo>
                  <a:pt x="514" y="2076"/>
                </a:lnTo>
                <a:lnTo>
                  <a:pt x="537" y="2090"/>
                </a:lnTo>
                <a:lnTo>
                  <a:pt x="562" y="2105"/>
                </a:lnTo>
                <a:lnTo>
                  <a:pt x="586" y="2118"/>
                </a:lnTo>
                <a:lnTo>
                  <a:pt x="610" y="2130"/>
                </a:lnTo>
                <a:lnTo>
                  <a:pt x="634" y="2143"/>
                </a:lnTo>
                <a:lnTo>
                  <a:pt x="659" y="2154"/>
                </a:lnTo>
                <a:lnTo>
                  <a:pt x="686" y="2166"/>
                </a:lnTo>
                <a:lnTo>
                  <a:pt x="711" y="2176"/>
                </a:lnTo>
                <a:lnTo>
                  <a:pt x="736" y="2186"/>
                </a:lnTo>
                <a:lnTo>
                  <a:pt x="762" y="2195"/>
                </a:lnTo>
                <a:lnTo>
                  <a:pt x="789" y="2203"/>
                </a:lnTo>
                <a:lnTo>
                  <a:pt x="816" y="2211"/>
                </a:lnTo>
                <a:lnTo>
                  <a:pt x="842" y="2219"/>
                </a:lnTo>
                <a:lnTo>
                  <a:pt x="869" y="2225"/>
                </a:lnTo>
                <a:lnTo>
                  <a:pt x="897" y="2233"/>
                </a:lnTo>
                <a:lnTo>
                  <a:pt x="925" y="2238"/>
                </a:lnTo>
                <a:lnTo>
                  <a:pt x="953" y="2243"/>
                </a:lnTo>
                <a:lnTo>
                  <a:pt x="981" y="2246"/>
                </a:lnTo>
                <a:lnTo>
                  <a:pt x="1009" y="2250"/>
                </a:lnTo>
                <a:lnTo>
                  <a:pt x="1037" y="2251"/>
                </a:lnTo>
                <a:lnTo>
                  <a:pt x="1067" y="2254"/>
                </a:lnTo>
                <a:lnTo>
                  <a:pt x="1096" y="2255"/>
                </a:lnTo>
                <a:lnTo>
                  <a:pt x="1126" y="2256"/>
                </a:lnTo>
                <a:lnTo>
                  <a:pt x="1126" y="2256"/>
                </a:lnTo>
                <a:close/>
              </a:path>
            </a:pathLst>
          </a:custGeom>
          <a:solidFill>
            <a:srgbClr val="FF0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42" name="Freeform 18"/>
          <xdr:cNvSpPr>
            <a:spLocks/>
          </xdr:cNvSpPr>
        </xdr:nvSpPr>
        <xdr:spPr bwMode="auto">
          <a:xfrm>
            <a:off x="1224" y="6625"/>
            <a:ext cx="435" cy="1169"/>
          </a:xfrm>
          <a:custGeom>
            <a:avLst/>
            <a:gdLst>
              <a:gd name="T0" fmla="*/ 866 w 1572"/>
              <a:gd name="T1" fmla="*/ 1568 h 1573"/>
              <a:gd name="T2" fmla="*/ 961 w 1572"/>
              <a:gd name="T3" fmla="*/ 1551 h 1573"/>
              <a:gd name="T4" fmla="*/ 1054 w 1572"/>
              <a:gd name="T5" fmla="*/ 1524 h 1573"/>
              <a:gd name="T6" fmla="*/ 1142 w 1572"/>
              <a:gd name="T7" fmla="*/ 1484 h 1573"/>
              <a:gd name="T8" fmla="*/ 1224 w 1572"/>
              <a:gd name="T9" fmla="*/ 1438 h 1573"/>
              <a:gd name="T10" fmla="*/ 1298 w 1572"/>
              <a:gd name="T11" fmla="*/ 1381 h 1573"/>
              <a:gd name="T12" fmla="*/ 1367 w 1572"/>
              <a:gd name="T13" fmla="*/ 1314 h 1573"/>
              <a:gd name="T14" fmla="*/ 1426 w 1572"/>
              <a:gd name="T15" fmla="*/ 1241 h 1573"/>
              <a:gd name="T16" fmla="*/ 1476 w 1572"/>
              <a:gd name="T17" fmla="*/ 1160 h 1573"/>
              <a:gd name="T18" fmla="*/ 1516 w 1572"/>
              <a:gd name="T19" fmla="*/ 1073 h 1573"/>
              <a:gd name="T20" fmla="*/ 1545 w 1572"/>
              <a:gd name="T21" fmla="*/ 983 h 1573"/>
              <a:gd name="T22" fmla="*/ 1564 w 1572"/>
              <a:gd name="T23" fmla="*/ 886 h 1573"/>
              <a:gd name="T24" fmla="*/ 1572 w 1572"/>
              <a:gd name="T25" fmla="*/ 787 h 1573"/>
              <a:gd name="T26" fmla="*/ 1564 w 1572"/>
              <a:gd name="T27" fmla="*/ 686 h 1573"/>
              <a:gd name="T28" fmla="*/ 1545 w 1572"/>
              <a:gd name="T29" fmla="*/ 589 h 1573"/>
              <a:gd name="T30" fmla="*/ 1516 w 1572"/>
              <a:gd name="T31" fmla="*/ 497 h 1573"/>
              <a:gd name="T32" fmla="*/ 1476 w 1572"/>
              <a:gd name="T33" fmla="*/ 410 h 1573"/>
              <a:gd name="T34" fmla="*/ 1426 w 1572"/>
              <a:gd name="T35" fmla="*/ 331 h 1573"/>
              <a:gd name="T36" fmla="*/ 1367 w 1572"/>
              <a:gd name="T37" fmla="*/ 257 h 1573"/>
              <a:gd name="T38" fmla="*/ 1298 w 1572"/>
              <a:gd name="T39" fmla="*/ 192 h 1573"/>
              <a:gd name="T40" fmla="*/ 1224 w 1572"/>
              <a:gd name="T41" fmla="*/ 134 h 1573"/>
              <a:gd name="T42" fmla="*/ 1142 w 1572"/>
              <a:gd name="T43" fmla="*/ 85 h 1573"/>
              <a:gd name="T44" fmla="*/ 1054 w 1572"/>
              <a:gd name="T45" fmla="*/ 48 h 1573"/>
              <a:gd name="T46" fmla="*/ 961 w 1572"/>
              <a:gd name="T47" fmla="*/ 20 h 1573"/>
              <a:gd name="T48" fmla="*/ 866 w 1572"/>
              <a:gd name="T49" fmla="*/ 4 h 1573"/>
              <a:gd name="T50" fmla="*/ 765 w 1572"/>
              <a:gd name="T51" fmla="*/ 0 h 1573"/>
              <a:gd name="T52" fmla="*/ 666 w 1572"/>
              <a:gd name="T53" fmla="*/ 8 h 1573"/>
              <a:gd name="T54" fmla="*/ 570 w 1572"/>
              <a:gd name="T55" fmla="*/ 29 h 1573"/>
              <a:gd name="T56" fmla="*/ 480 w 1572"/>
              <a:gd name="T57" fmla="*/ 62 h 1573"/>
              <a:gd name="T58" fmla="*/ 394 w 1572"/>
              <a:gd name="T59" fmla="*/ 103 h 1573"/>
              <a:gd name="T60" fmla="*/ 315 w 1572"/>
              <a:gd name="T61" fmla="*/ 156 h 1573"/>
              <a:gd name="T62" fmla="*/ 243 w 1572"/>
              <a:gd name="T63" fmla="*/ 217 h 1573"/>
              <a:gd name="T64" fmla="*/ 179 w 1572"/>
              <a:gd name="T65" fmla="*/ 287 h 1573"/>
              <a:gd name="T66" fmla="*/ 123 w 1572"/>
              <a:gd name="T67" fmla="*/ 362 h 1573"/>
              <a:gd name="T68" fmla="*/ 76 w 1572"/>
              <a:gd name="T69" fmla="*/ 445 h 1573"/>
              <a:gd name="T70" fmla="*/ 40 w 1572"/>
              <a:gd name="T71" fmla="*/ 533 h 1573"/>
              <a:gd name="T72" fmla="*/ 15 w 1572"/>
              <a:gd name="T73" fmla="*/ 627 h 1573"/>
              <a:gd name="T74" fmla="*/ 1 w 1572"/>
              <a:gd name="T75" fmla="*/ 726 h 1573"/>
              <a:gd name="T76" fmla="*/ 0 w 1572"/>
              <a:gd name="T77" fmla="*/ 827 h 1573"/>
              <a:gd name="T78" fmla="*/ 11 w 1572"/>
              <a:gd name="T79" fmla="*/ 924 h 1573"/>
              <a:gd name="T80" fmla="*/ 34 w 1572"/>
              <a:gd name="T81" fmla="*/ 1019 h 1573"/>
              <a:gd name="T82" fmla="*/ 69 w 1572"/>
              <a:gd name="T83" fmla="*/ 1109 h 1573"/>
              <a:gd name="T84" fmla="*/ 112 w 1572"/>
              <a:gd name="T85" fmla="*/ 1193 h 1573"/>
              <a:gd name="T86" fmla="*/ 167 w 1572"/>
              <a:gd name="T87" fmla="*/ 1271 h 1573"/>
              <a:gd name="T88" fmla="*/ 229 w 1572"/>
              <a:gd name="T89" fmla="*/ 1342 h 1573"/>
              <a:gd name="T90" fmla="*/ 300 w 1572"/>
              <a:gd name="T91" fmla="*/ 1404 h 1573"/>
              <a:gd name="T92" fmla="*/ 378 w 1572"/>
              <a:gd name="T93" fmla="*/ 1457 h 1573"/>
              <a:gd name="T94" fmla="*/ 461 w 1572"/>
              <a:gd name="T95" fmla="*/ 1502 h 1573"/>
              <a:gd name="T96" fmla="*/ 552 w 1572"/>
              <a:gd name="T97" fmla="*/ 1537 h 1573"/>
              <a:gd name="T98" fmla="*/ 646 w 1572"/>
              <a:gd name="T99" fmla="*/ 1559 h 1573"/>
              <a:gd name="T100" fmla="*/ 745 w 1572"/>
              <a:gd name="T101" fmla="*/ 1571 h 157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572" h="1573">
                <a:moveTo>
                  <a:pt x="786" y="1573"/>
                </a:moveTo>
                <a:lnTo>
                  <a:pt x="805" y="1572"/>
                </a:lnTo>
                <a:lnTo>
                  <a:pt x="825" y="1571"/>
                </a:lnTo>
                <a:lnTo>
                  <a:pt x="845" y="1570"/>
                </a:lnTo>
                <a:lnTo>
                  <a:pt x="866" y="1568"/>
                </a:lnTo>
                <a:lnTo>
                  <a:pt x="885" y="1566"/>
                </a:lnTo>
                <a:lnTo>
                  <a:pt x="904" y="1563"/>
                </a:lnTo>
                <a:lnTo>
                  <a:pt x="923" y="1559"/>
                </a:lnTo>
                <a:lnTo>
                  <a:pt x="943" y="1556"/>
                </a:lnTo>
                <a:lnTo>
                  <a:pt x="961" y="1551"/>
                </a:lnTo>
                <a:lnTo>
                  <a:pt x="981" y="1547"/>
                </a:lnTo>
                <a:lnTo>
                  <a:pt x="999" y="1542"/>
                </a:lnTo>
                <a:lnTo>
                  <a:pt x="1018" y="1537"/>
                </a:lnTo>
                <a:lnTo>
                  <a:pt x="1035" y="1531"/>
                </a:lnTo>
                <a:lnTo>
                  <a:pt x="1054" y="1524"/>
                </a:lnTo>
                <a:lnTo>
                  <a:pt x="1072" y="1517"/>
                </a:lnTo>
                <a:lnTo>
                  <a:pt x="1090" y="1511"/>
                </a:lnTo>
                <a:lnTo>
                  <a:pt x="1108" y="1502"/>
                </a:lnTo>
                <a:lnTo>
                  <a:pt x="1125" y="1493"/>
                </a:lnTo>
                <a:lnTo>
                  <a:pt x="1142" y="1484"/>
                </a:lnTo>
                <a:lnTo>
                  <a:pt x="1159" y="1476"/>
                </a:lnTo>
                <a:lnTo>
                  <a:pt x="1175" y="1467"/>
                </a:lnTo>
                <a:lnTo>
                  <a:pt x="1191" y="1457"/>
                </a:lnTo>
                <a:lnTo>
                  <a:pt x="1207" y="1448"/>
                </a:lnTo>
                <a:lnTo>
                  <a:pt x="1224" y="1438"/>
                </a:lnTo>
                <a:lnTo>
                  <a:pt x="1239" y="1427"/>
                </a:lnTo>
                <a:lnTo>
                  <a:pt x="1255" y="1416"/>
                </a:lnTo>
                <a:lnTo>
                  <a:pt x="1270" y="1404"/>
                </a:lnTo>
                <a:lnTo>
                  <a:pt x="1285" y="1393"/>
                </a:lnTo>
                <a:lnTo>
                  <a:pt x="1298" y="1381"/>
                </a:lnTo>
                <a:lnTo>
                  <a:pt x="1313" y="1369"/>
                </a:lnTo>
                <a:lnTo>
                  <a:pt x="1326" y="1355"/>
                </a:lnTo>
                <a:lnTo>
                  <a:pt x="1341" y="1342"/>
                </a:lnTo>
                <a:lnTo>
                  <a:pt x="1354" y="1328"/>
                </a:lnTo>
                <a:lnTo>
                  <a:pt x="1367" y="1314"/>
                </a:lnTo>
                <a:lnTo>
                  <a:pt x="1379" y="1300"/>
                </a:lnTo>
                <a:lnTo>
                  <a:pt x="1392" y="1286"/>
                </a:lnTo>
                <a:lnTo>
                  <a:pt x="1403" y="1271"/>
                </a:lnTo>
                <a:lnTo>
                  <a:pt x="1415" y="1256"/>
                </a:lnTo>
                <a:lnTo>
                  <a:pt x="1426" y="1241"/>
                </a:lnTo>
                <a:lnTo>
                  <a:pt x="1437" y="1225"/>
                </a:lnTo>
                <a:lnTo>
                  <a:pt x="1446" y="1209"/>
                </a:lnTo>
                <a:lnTo>
                  <a:pt x="1456" y="1193"/>
                </a:lnTo>
                <a:lnTo>
                  <a:pt x="1467" y="1176"/>
                </a:lnTo>
                <a:lnTo>
                  <a:pt x="1476" y="1160"/>
                </a:lnTo>
                <a:lnTo>
                  <a:pt x="1484" y="1143"/>
                </a:lnTo>
                <a:lnTo>
                  <a:pt x="1493" y="1126"/>
                </a:lnTo>
                <a:lnTo>
                  <a:pt x="1501" y="1109"/>
                </a:lnTo>
                <a:lnTo>
                  <a:pt x="1509" y="1093"/>
                </a:lnTo>
                <a:lnTo>
                  <a:pt x="1516" y="1073"/>
                </a:lnTo>
                <a:lnTo>
                  <a:pt x="1523" y="1055"/>
                </a:lnTo>
                <a:lnTo>
                  <a:pt x="1529" y="1037"/>
                </a:lnTo>
                <a:lnTo>
                  <a:pt x="1536" y="1019"/>
                </a:lnTo>
                <a:lnTo>
                  <a:pt x="1541" y="1001"/>
                </a:lnTo>
                <a:lnTo>
                  <a:pt x="1545" y="983"/>
                </a:lnTo>
                <a:lnTo>
                  <a:pt x="1550" y="963"/>
                </a:lnTo>
                <a:lnTo>
                  <a:pt x="1555" y="944"/>
                </a:lnTo>
                <a:lnTo>
                  <a:pt x="1558" y="924"/>
                </a:lnTo>
                <a:lnTo>
                  <a:pt x="1562" y="905"/>
                </a:lnTo>
                <a:lnTo>
                  <a:pt x="1564" y="886"/>
                </a:lnTo>
                <a:lnTo>
                  <a:pt x="1567" y="867"/>
                </a:lnTo>
                <a:lnTo>
                  <a:pt x="1568" y="847"/>
                </a:lnTo>
                <a:lnTo>
                  <a:pt x="1570" y="827"/>
                </a:lnTo>
                <a:lnTo>
                  <a:pt x="1571" y="806"/>
                </a:lnTo>
                <a:lnTo>
                  <a:pt x="1572" y="787"/>
                </a:lnTo>
                <a:lnTo>
                  <a:pt x="1571" y="766"/>
                </a:lnTo>
                <a:lnTo>
                  <a:pt x="1570" y="746"/>
                </a:lnTo>
                <a:lnTo>
                  <a:pt x="1568" y="726"/>
                </a:lnTo>
                <a:lnTo>
                  <a:pt x="1567" y="707"/>
                </a:lnTo>
                <a:lnTo>
                  <a:pt x="1564" y="686"/>
                </a:lnTo>
                <a:lnTo>
                  <a:pt x="1562" y="666"/>
                </a:lnTo>
                <a:lnTo>
                  <a:pt x="1558" y="647"/>
                </a:lnTo>
                <a:lnTo>
                  <a:pt x="1555" y="627"/>
                </a:lnTo>
                <a:lnTo>
                  <a:pt x="1550" y="608"/>
                </a:lnTo>
                <a:lnTo>
                  <a:pt x="1545" y="589"/>
                </a:lnTo>
                <a:lnTo>
                  <a:pt x="1541" y="571"/>
                </a:lnTo>
                <a:lnTo>
                  <a:pt x="1536" y="553"/>
                </a:lnTo>
                <a:lnTo>
                  <a:pt x="1529" y="533"/>
                </a:lnTo>
                <a:lnTo>
                  <a:pt x="1523" y="516"/>
                </a:lnTo>
                <a:lnTo>
                  <a:pt x="1516" y="497"/>
                </a:lnTo>
                <a:lnTo>
                  <a:pt x="1509" y="481"/>
                </a:lnTo>
                <a:lnTo>
                  <a:pt x="1501" y="462"/>
                </a:lnTo>
                <a:lnTo>
                  <a:pt x="1493" y="445"/>
                </a:lnTo>
                <a:lnTo>
                  <a:pt x="1484" y="428"/>
                </a:lnTo>
                <a:lnTo>
                  <a:pt x="1476" y="410"/>
                </a:lnTo>
                <a:lnTo>
                  <a:pt x="1467" y="394"/>
                </a:lnTo>
                <a:lnTo>
                  <a:pt x="1456" y="378"/>
                </a:lnTo>
                <a:lnTo>
                  <a:pt x="1446" y="362"/>
                </a:lnTo>
                <a:lnTo>
                  <a:pt x="1437" y="347"/>
                </a:lnTo>
                <a:lnTo>
                  <a:pt x="1426" y="331"/>
                </a:lnTo>
                <a:lnTo>
                  <a:pt x="1415" y="316"/>
                </a:lnTo>
                <a:lnTo>
                  <a:pt x="1403" y="301"/>
                </a:lnTo>
                <a:lnTo>
                  <a:pt x="1392" y="287"/>
                </a:lnTo>
                <a:lnTo>
                  <a:pt x="1379" y="272"/>
                </a:lnTo>
                <a:lnTo>
                  <a:pt x="1367" y="257"/>
                </a:lnTo>
                <a:lnTo>
                  <a:pt x="1354" y="244"/>
                </a:lnTo>
                <a:lnTo>
                  <a:pt x="1341" y="231"/>
                </a:lnTo>
                <a:lnTo>
                  <a:pt x="1326" y="217"/>
                </a:lnTo>
                <a:lnTo>
                  <a:pt x="1313" y="204"/>
                </a:lnTo>
                <a:lnTo>
                  <a:pt x="1298" y="192"/>
                </a:lnTo>
                <a:lnTo>
                  <a:pt x="1285" y="180"/>
                </a:lnTo>
                <a:lnTo>
                  <a:pt x="1270" y="168"/>
                </a:lnTo>
                <a:lnTo>
                  <a:pt x="1255" y="156"/>
                </a:lnTo>
                <a:lnTo>
                  <a:pt x="1239" y="145"/>
                </a:lnTo>
                <a:lnTo>
                  <a:pt x="1224" y="134"/>
                </a:lnTo>
                <a:lnTo>
                  <a:pt x="1207" y="122"/>
                </a:lnTo>
                <a:lnTo>
                  <a:pt x="1191" y="113"/>
                </a:lnTo>
                <a:lnTo>
                  <a:pt x="1175" y="103"/>
                </a:lnTo>
                <a:lnTo>
                  <a:pt x="1159" y="95"/>
                </a:lnTo>
                <a:lnTo>
                  <a:pt x="1142" y="85"/>
                </a:lnTo>
                <a:lnTo>
                  <a:pt x="1125" y="77"/>
                </a:lnTo>
                <a:lnTo>
                  <a:pt x="1108" y="69"/>
                </a:lnTo>
                <a:lnTo>
                  <a:pt x="1090" y="62"/>
                </a:lnTo>
                <a:lnTo>
                  <a:pt x="1072" y="54"/>
                </a:lnTo>
                <a:lnTo>
                  <a:pt x="1054" y="48"/>
                </a:lnTo>
                <a:lnTo>
                  <a:pt x="1035" y="40"/>
                </a:lnTo>
                <a:lnTo>
                  <a:pt x="1018" y="36"/>
                </a:lnTo>
                <a:lnTo>
                  <a:pt x="999" y="29"/>
                </a:lnTo>
                <a:lnTo>
                  <a:pt x="981" y="24"/>
                </a:lnTo>
                <a:lnTo>
                  <a:pt x="961" y="20"/>
                </a:lnTo>
                <a:lnTo>
                  <a:pt x="943" y="16"/>
                </a:lnTo>
                <a:lnTo>
                  <a:pt x="923" y="12"/>
                </a:lnTo>
                <a:lnTo>
                  <a:pt x="904" y="8"/>
                </a:lnTo>
                <a:lnTo>
                  <a:pt x="885" y="5"/>
                </a:lnTo>
                <a:lnTo>
                  <a:pt x="866" y="4"/>
                </a:lnTo>
                <a:lnTo>
                  <a:pt x="845" y="1"/>
                </a:lnTo>
                <a:lnTo>
                  <a:pt x="825" y="0"/>
                </a:lnTo>
                <a:lnTo>
                  <a:pt x="805" y="0"/>
                </a:lnTo>
                <a:lnTo>
                  <a:pt x="786" y="0"/>
                </a:lnTo>
                <a:lnTo>
                  <a:pt x="765" y="0"/>
                </a:lnTo>
                <a:lnTo>
                  <a:pt x="745" y="0"/>
                </a:lnTo>
                <a:lnTo>
                  <a:pt x="724" y="1"/>
                </a:lnTo>
                <a:lnTo>
                  <a:pt x="704" y="4"/>
                </a:lnTo>
                <a:lnTo>
                  <a:pt x="685" y="5"/>
                </a:lnTo>
                <a:lnTo>
                  <a:pt x="666" y="8"/>
                </a:lnTo>
                <a:lnTo>
                  <a:pt x="646" y="12"/>
                </a:lnTo>
                <a:lnTo>
                  <a:pt x="627" y="16"/>
                </a:lnTo>
                <a:lnTo>
                  <a:pt x="608" y="20"/>
                </a:lnTo>
                <a:lnTo>
                  <a:pt x="588" y="24"/>
                </a:lnTo>
                <a:lnTo>
                  <a:pt x="570" y="29"/>
                </a:lnTo>
                <a:lnTo>
                  <a:pt x="552" y="36"/>
                </a:lnTo>
                <a:lnTo>
                  <a:pt x="533" y="40"/>
                </a:lnTo>
                <a:lnTo>
                  <a:pt x="516" y="48"/>
                </a:lnTo>
                <a:lnTo>
                  <a:pt x="497" y="54"/>
                </a:lnTo>
                <a:lnTo>
                  <a:pt x="480" y="62"/>
                </a:lnTo>
                <a:lnTo>
                  <a:pt x="461" y="69"/>
                </a:lnTo>
                <a:lnTo>
                  <a:pt x="444" y="77"/>
                </a:lnTo>
                <a:lnTo>
                  <a:pt x="427" y="85"/>
                </a:lnTo>
                <a:lnTo>
                  <a:pt x="410" y="95"/>
                </a:lnTo>
                <a:lnTo>
                  <a:pt x="394" y="103"/>
                </a:lnTo>
                <a:lnTo>
                  <a:pt x="378" y="113"/>
                </a:lnTo>
                <a:lnTo>
                  <a:pt x="362" y="122"/>
                </a:lnTo>
                <a:lnTo>
                  <a:pt x="346" y="134"/>
                </a:lnTo>
                <a:lnTo>
                  <a:pt x="330" y="145"/>
                </a:lnTo>
                <a:lnTo>
                  <a:pt x="315" y="156"/>
                </a:lnTo>
                <a:lnTo>
                  <a:pt x="300" y="168"/>
                </a:lnTo>
                <a:lnTo>
                  <a:pt x="285" y="180"/>
                </a:lnTo>
                <a:lnTo>
                  <a:pt x="271" y="192"/>
                </a:lnTo>
                <a:lnTo>
                  <a:pt x="257" y="204"/>
                </a:lnTo>
                <a:lnTo>
                  <a:pt x="243" y="217"/>
                </a:lnTo>
                <a:lnTo>
                  <a:pt x="229" y="231"/>
                </a:lnTo>
                <a:lnTo>
                  <a:pt x="215" y="244"/>
                </a:lnTo>
                <a:lnTo>
                  <a:pt x="202" y="257"/>
                </a:lnTo>
                <a:lnTo>
                  <a:pt x="190" y="272"/>
                </a:lnTo>
                <a:lnTo>
                  <a:pt x="179" y="287"/>
                </a:lnTo>
                <a:lnTo>
                  <a:pt x="167" y="301"/>
                </a:lnTo>
                <a:lnTo>
                  <a:pt x="155" y="316"/>
                </a:lnTo>
                <a:lnTo>
                  <a:pt x="144" y="331"/>
                </a:lnTo>
                <a:lnTo>
                  <a:pt x="134" y="347"/>
                </a:lnTo>
                <a:lnTo>
                  <a:pt x="123" y="362"/>
                </a:lnTo>
                <a:lnTo>
                  <a:pt x="112" y="378"/>
                </a:lnTo>
                <a:lnTo>
                  <a:pt x="102" y="394"/>
                </a:lnTo>
                <a:lnTo>
                  <a:pt x="93" y="410"/>
                </a:lnTo>
                <a:lnTo>
                  <a:pt x="84" y="428"/>
                </a:lnTo>
                <a:lnTo>
                  <a:pt x="76" y="445"/>
                </a:lnTo>
                <a:lnTo>
                  <a:pt x="69" y="462"/>
                </a:lnTo>
                <a:lnTo>
                  <a:pt x="61" y="481"/>
                </a:lnTo>
                <a:lnTo>
                  <a:pt x="53" y="497"/>
                </a:lnTo>
                <a:lnTo>
                  <a:pt x="46" y="516"/>
                </a:lnTo>
                <a:lnTo>
                  <a:pt x="40" y="533"/>
                </a:lnTo>
                <a:lnTo>
                  <a:pt x="34" y="553"/>
                </a:lnTo>
                <a:lnTo>
                  <a:pt x="28" y="571"/>
                </a:lnTo>
                <a:lnTo>
                  <a:pt x="23" y="589"/>
                </a:lnTo>
                <a:lnTo>
                  <a:pt x="18" y="608"/>
                </a:lnTo>
                <a:lnTo>
                  <a:pt x="15" y="627"/>
                </a:lnTo>
                <a:lnTo>
                  <a:pt x="11" y="647"/>
                </a:lnTo>
                <a:lnTo>
                  <a:pt x="8" y="666"/>
                </a:lnTo>
                <a:lnTo>
                  <a:pt x="5" y="686"/>
                </a:lnTo>
                <a:lnTo>
                  <a:pt x="3" y="707"/>
                </a:lnTo>
                <a:lnTo>
                  <a:pt x="1" y="726"/>
                </a:lnTo>
                <a:lnTo>
                  <a:pt x="0" y="746"/>
                </a:lnTo>
                <a:lnTo>
                  <a:pt x="0" y="766"/>
                </a:lnTo>
                <a:lnTo>
                  <a:pt x="0" y="787"/>
                </a:lnTo>
                <a:lnTo>
                  <a:pt x="0" y="806"/>
                </a:lnTo>
                <a:lnTo>
                  <a:pt x="0" y="827"/>
                </a:lnTo>
                <a:lnTo>
                  <a:pt x="1" y="847"/>
                </a:lnTo>
                <a:lnTo>
                  <a:pt x="3" y="867"/>
                </a:lnTo>
                <a:lnTo>
                  <a:pt x="5" y="886"/>
                </a:lnTo>
                <a:lnTo>
                  <a:pt x="8" y="905"/>
                </a:lnTo>
                <a:lnTo>
                  <a:pt x="11" y="924"/>
                </a:lnTo>
                <a:lnTo>
                  <a:pt x="15" y="944"/>
                </a:lnTo>
                <a:lnTo>
                  <a:pt x="18" y="963"/>
                </a:lnTo>
                <a:lnTo>
                  <a:pt x="23" y="983"/>
                </a:lnTo>
                <a:lnTo>
                  <a:pt x="28" y="1001"/>
                </a:lnTo>
                <a:lnTo>
                  <a:pt x="34" y="1019"/>
                </a:lnTo>
                <a:lnTo>
                  <a:pt x="40" y="1037"/>
                </a:lnTo>
                <a:lnTo>
                  <a:pt x="46" y="1055"/>
                </a:lnTo>
                <a:lnTo>
                  <a:pt x="53" y="1073"/>
                </a:lnTo>
                <a:lnTo>
                  <a:pt x="61" y="1093"/>
                </a:lnTo>
                <a:lnTo>
                  <a:pt x="69" y="1109"/>
                </a:lnTo>
                <a:lnTo>
                  <a:pt x="76" y="1126"/>
                </a:lnTo>
                <a:lnTo>
                  <a:pt x="84" y="1143"/>
                </a:lnTo>
                <a:lnTo>
                  <a:pt x="93" y="1160"/>
                </a:lnTo>
                <a:lnTo>
                  <a:pt x="102" y="1176"/>
                </a:lnTo>
                <a:lnTo>
                  <a:pt x="112" y="1193"/>
                </a:lnTo>
                <a:lnTo>
                  <a:pt x="123" y="1209"/>
                </a:lnTo>
                <a:lnTo>
                  <a:pt x="134" y="1225"/>
                </a:lnTo>
                <a:lnTo>
                  <a:pt x="144" y="1241"/>
                </a:lnTo>
                <a:lnTo>
                  <a:pt x="155" y="1256"/>
                </a:lnTo>
                <a:lnTo>
                  <a:pt x="167" y="1271"/>
                </a:lnTo>
                <a:lnTo>
                  <a:pt x="179" y="1286"/>
                </a:lnTo>
                <a:lnTo>
                  <a:pt x="190" y="1300"/>
                </a:lnTo>
                <a:lnTo>
                  <a:pt x="202" y="1314"/>
                </a:lnTo>
                <a:lnTo>
                  <a:pt x="215" y="1328"/>
                </a:lnTo>
                <a:lnTo>
                  <a:pt x="229" y="1342"/>
                </a:lnTo>
                <a:lnTo>
                  <a:pt x="243" y="1355"/>
                </a:lnTo>
                <a:lnTo>
                  <a:pt x="257" y="1369"/>
                </a:lnTo>
                <a:lnTo>
                  <a:pt x="271" y="1381"/>
                </a:lnTo>
                <a:lnTo>
                  <a:pt x="285" y="1393"/>
                </a:lnTo>
                <a:lnTo>
                  <a:pt x="300" y="1404"/>
                </a:lnTo>
                <a:lnTo>
                  <a:pt x="315" y="1416"/>
                </a:lnTo>
                <a:lnTo>
                  <a:pt x="330" y="1427"/>
                </a:lnTo>
                <a:lnTo>
                  <a:pt x="346" y="1438"/>
                </a:lnTo>
                <a:lnTo>
                  <a:pt x="362" y="1448"/>
                </a:lnTo>
                <a:lnTo>
                  <a:pt x="378" y="1457"/>
                </a:lnTo>
                <a:lnTo>
                  <a:pt x="394" y="1467"/>
                </a:lnTo>
                <a:lnTo>
                  <a:pt x="410" y="1476"/>
                </a:lnTo>
                <a:lnTo>
                  <a:pt x="427" y="1484"/>
                </a:lnTo>
                <a:lnTo>
                  <a:pt x="444" y="1493"/>
                </a:lnTo>
                <a:lnTo>
                  <a:pt x="461" y="1502"/>
                </a:lnTo>
                <a:lnTo>
                  <a:pt x="480" y="1511"/>
                </a:lnTo>
                <a:lnTo>
                  <a:pt x="497" y="1517"/>
                </a:lnTo>
                <a:lnTo>
                  <a:pt x="516" y="1524"/>
                </a:lnTo>
                <a:lnTo>
                  <a:pt x="533" y="1531"/>
                </a:lnTo>
                <a:lnTo>
                  <a:pt x="552" y="1537"/>
                </a:lnTo>
                <a:lnTo>
                  <a:pt x="570" y="1542"/>
                </a:lnTo>
                <a:lnTo>
                  <a:pt x="588" y="1547"/>
                </a:lnTo>
                <a:lnTo>
                  <a:pt x="608" y="1551"/>
                </a:lnTo>
                <a:lnTo>
                  <a:pt x="627" y="1556"/>
                </a:lnTo>
                <a:lnTo>
                  <a:pt x="646" y="1559"/>
                </a:lnTo>
                <a:lnTo>
                  <a:pt x="666" y="1563"/>
                </a:lnTo>
                <a:lnTo>
                  <a:pt x="685" y="1566"/>
                </a:lnTo>
                <a:lnTo>
                  <a:pt x="704" y="1568"/>
                </a:lnTo>
                <a:lnTo>
                  <a:pt x="724" y="1570"/>
                </a:lnTo>
                <a:lnTo>
                  <a:pt x="745" y="1571"/>
                </a:lnTo>
                <a:lnTo>
                  <a:pt x="765" y="1572"/>
                </a:lnTo>
                <a:lnTo>
                  <a:pt x="786" y="1573"/>
                </a:lnTo>
                <a:lnTo>
                  <a:pt x="786" y="1573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16</xdr:col>
      <xdr:colOff>228600</xdr:colOff>
      <xdr:row>347</xdr:row>
      <xdr:rowOff>28575</xdr:rowOff>
    </xdr:from>
    <xdr:to>
      <xdr:col>16</xdr:col>
      <xdr:colOff>438150</xdr:colOff>
      <xdr:row>348</xdr:row>
      <xdr:rowOff>19050</xdr:rowOff>
    </xdr:to>
    <xdr:grpSp>
      <xdr:nvGrpSpPr>
        <xdr:cNvPr id="1045" name="Group 21"/>
        <xdr:cNvGrpSpPr>
          <a:grpSpLocks noChangeAspect="1"/>
        </xdr:cNvGrpSpPr>
      </xdr:nvGrpSpPr>
      <xdr:grpSpPr bwMode="auto">
        <a:xfrm>
          <a:off x="17041668" y="108195052"/>
          <a:ext cx="209550" cy="178089"/>
          <a:chOff x="1642" y="7778"/>
          <a:chExt cx="22" cy="19"/>
        </a:xfrm>
      </xdr:grpSpPr>
      <xdr:sp macro="" textlink="">
        <xdr:nvSpPr>
          <xdr:cNvPr id="1044" name="AutoShape 20"/>
          <xdr:cNvSpPr>
            <a:spLocks noChangeAspect="1" noChangeArrowheads="1" noTextEdit="1"/>
          </xdr:cNvSpPr>
        </xdr:nvSpPr>
        <xdr:spPr bwMode="auto">
          <a:xfrm>
            <a:off x="1642" y="7778"/>
            <a:ext cx="22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46" name="Freeform 22"/>
          <xdr:cNvSpPr>
            <a:spLocks/>
          </xdr:cNvSpPr>
        </xdr:nvSpPr>
        <xdr:spPr bwMode="auto">
          <a:xfrm>
            <a:off x="1222" y="6559"/>
            <a:ext cx="442" cy="1238"/>
          </a:xfrm>
          <a:custGeom>
            <a:avLst/>
            <a:gdLst>
              <a:gd name="T0" fmla="*/ 1247 w 2263"/>
              <a:gd name="T1" fmla="*/ 2257 h 2263"/>
              <a:gd name="T2" fmla="*/ 1387 w 2263"/>
              <a:gd name="T3" fmla="*/ 2233 h 2263"/>
              <a:gd name="T4" fmla="*/ 1520 w 2263"/>
              <a:gd name="T5" fmla="*/ 2193 h 2263"/>
              <a:gd name="T6" fmla="*/ 1646 w 2263"/>
              <a:gd name="T7" fmla="*/ 2137 h 2263"/>
              <a:gd name="T8" fmla="*/ 1764 w 2263"/>
              <a:gd name="T9" fmla="*/ 2068 h 2263"/>
              <a:gd name="T10" fmla="*/ 1871 w 2263"/>
              <a:gd name="T11" fmla="*/ 1985 h 2263"/>
              <a:gd name="T12" fmla="*/ 1968 w 2263"/>
              <a:gd name="T13" fmla="*/ 1891 h 2263"/>
              <a:gd name="T14" fmla="*/ 2053 w 2263"/>
              <a:gd name="T15" fmla="*/ 1784 h 2263"/>
              <a:gd name="T16" fmla="*/ 2126 w 2263"/>
              <a:gd name="T17" fmla="*/ 1668 h 2263"/>
              <a:gd name="T18" fmla="*/ 2184 w 2263"/>
              <a:gd name="T19" fmla="*/ 1544 h 2263"/>
              <a:gd name="T20" fmla="*/ 2227 w 2263"/>
              <a:gd name="T21" fmla="*/ 1413 h 2263"/>
              <a:gd name="T22" fmla="*/ 2253 w 2263"/>
              <a:gd name="T23" fmla="*/ 1275 h 2263"/>
              <a:gd name="T24" fmla="*/ 2263 w 2263"/>
              <a:gd name="T25" fmla="*/ 1131 h 2263"/>
              <a:gd name="T26" fmla="*/ 2253 w 2263"/>
              <a:gd name="T27" fmla="*/ 986 h 2263"/>
              <a:gd name="T28" fmla="*/ 2227 w 2263"/>
              <a:gd name="T29" fmla="*/ 847 h 2263"/>
              <a:gd name="T30" fmla="*/ 2184 w 2263"/>
              <a:gd name="T31" fmla="*/ 715 h 2263"/>
              <a:gd name="T32" fmla="*/ 2126 w 2263"/>
              <a:gd name="T33" fmla="*/ 591 h 2263"/>
              <a:gd name="T34" fmla="*/ 2053 w 2263"/>
              <a:gd name="T35" fmla="*/ 475 h 2263"/>
              <a:gd name="T36" fmla="*/ 1968 w 2263"/>
              <a:gd name="T37" fmla="*/ 370 h 2263"/>
              <a:gd name="T38" fmla="*/ 1871 w 2263"/>
              <a:gd name="T39" fmla="*/ 274 h 2263"/>
              <a:gd name="T40" fmla="*/ 1764 w 2263"/>
              <a:gd name="T41" fmla="*/ 193 h 2263"/>
              <a:gd name="T42" fmla="*/ 1646 w 2263"/>
              <a:gd name="T43" fmla="*/ 122 h 2263"/>
              <a:gd name="T44" fmla="*/ 1520 w 2263"/>
              <a:gd name="T45" fmla="*/ 68 h 2263"/>
              <a:gd name="T46" fmla="*/ 1387 w 2263"/>
              <a:gd name="T47" fmla="*/ 27 h 2263"/>
              <a:gd name="T48" fmla="*/ 1247 w 2263"/>
              <a:gd name="T49" fmla="*/ 5 h 2263"/>
              <a:gd name="T50" fmla="*/ 1102 w 2263"/>
              <a:gd name="T51" fmla="*/ 0 h 2263"/>
              <a:gd name="T52" fmla="*/ 959 w 2263"/>
              <a:gd name="T53" fmla="*/ 12 h 2263"/>
              <a:gd name="T54" fmla="*/ 822 w 2263"/>
              <a:gd name="T55" fmla="*/ 41 h 2263"/>
              <a:gd name="T56" fmla="*/ 692 w 2263"/>
              <a:gd name="T57" fmla="*/ 88 h 2263"/>
              <a:gd name="T58" fmla="*/ 568 w 2263"/>
              <a:gd name="T59" fmla="*/ 148 h 2263"/>
              <a:gd name="T60" fmla="*/ 454 w 2263"/>
              <a:gd name="T61" fmla="*/ 224 h 2263"/>
              <a:gd name="T62" fmla="*/ 351 w 2263"/>
              <a:gd name="T63" fmla="*/ 312 h 2263"/>
              <a:gd name="T64" fmla="*/ 257 w 2263"/>
              <a:gd name="T65" fmla="*/ 411 h 2263"/>
              <a:gd name="T66" fmla="*/ 177 w 2263"/>
              <a:gd name="T67" fmla="*/ 520 h 2263"/>
              <a:gd name="T68" fmla="*/ 111 w 2263"/>
              <a:gd name="T69" fmla="*/ 640 h 2263"/>
              <a:gd name="T70" fmla="*/ 58 w 2263"/>
              <a:gd name="T71" fmla="*/ 768 h 2263"/>
              <a:gd name="T72" fmla="*/ 22 w 2263"/>
              <a:gd name="T73" fmla="*/ 903 h 2263"/>
              <a:gd name="T74" fmla="*/ 2 w 2263"/>
              <a:gd name="T75" fmla="*/ 1043 h 2263"/>
              <a:gd name="T76" fmla="*/ 1 w 2263"/>
              <a:gd name="T77" fmla="*/ 1189 h 2263"/>
              <a:gd name="T78" fmla="*/ 16 w 2263"/>
              <a:gd name="T79" fmla="*/ 1331 h 2263"/>
              <a:gd name="T80" fmla="*/ 50 w 2263"/>
              <a:gd name="T81" fmla="*/ 1466 h 2263"/>
              <a:gd name="T82" fmla="*/ 99 w 2263"/>
              <a:gd name="T83" fmla="*/ 1595 h 2263"/>
              <a:gd name="T84" fmla="*/ 164 w 2263"/>
              <a:gd name="T85" fmla="*/ 1716 h 2263"/>
              <a:gd name="T86" fmla="*/ 240 w 2263"/>
              <a:gd name="T87" fmla="*/ 1828 h 2263"/>
              <a:gd name="T88" fmla="*/ 332 w 2263"/>
              <a:gd name="T89" fmla="*/ 1931 h 2263"/>
              <a:gd name="T90" fmla="*/ 433 w 2263"/>
              <a:gd name="T91" fmla="*/ 2020 h 2263"/>
              <a:gd name="T92" fmla="*/ 544 w 2263"/>
              <a:gd name="T93" fmla="*/ 2098 h 2263"/>
              <a:gd name="T94" fmla="*/ 666 w 2263"/>
              <a:gd name="T95" fmla="*/ 2161 h 2263"/>
              <a:gd name="T96" fmla="*/ 795 w 2263"/>
              <a:gd name="T97" fmla="*/ 2211 h 2263"/>
              <a:gd name="T98" fmla="*/ 931 w 2263"/>
              <a:gd name="T99" fmla="*/ 2245 h 2263"/>
              <a:gd name="T100" fmla="*/ 1073 w 2263"/>
              <a:gd name="T101" fmla="*/ 2261 h 22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263" h="2263">
                <a:moveTo>
                  <a:pt x="1133" y="2263"/>
                </a:moveTo>
                <a:lnTo>
                  <a:pt x="1160" y="2262"/>
                </a:lnTo>
                <a:lnTo>
                  <a:pt x="1189" y="2261"/>
                </a:lnTo>
                <a:lnTo>
                  <a:pt x="1218" y="2258"/>
                </a:lnTo>
                <a:lnTo>
                  <a:pt x="1247" y="2257"/>
                </a:lnTo>
                <a:lnTo>
                  <a:pt x="1275" y="2253"/>
                </a:lnTo>
                <a:lnTo>
                  <a:pt x="1303" y="2250"/>
                </a:lnTo>
                <a:lnTo>
                  <a:pt x="1331" y="2245"/>
                </a:lnTo>
                <a:lnTo>
                  <a:pt x="1359" y="2240"/>
                </a:lnTo>
                <a:lnTo>
                  <a:pt x="1387" y="2233"/>
                </a:lnTo>
                <a:lnTo>
                  <a:pt x="1414" y="2227"/>
                </a:lnTo>
                <a:lnTo>
                  <a:pt x="1440" y="2219"/>
                </a:lnTo>
                <a:lnTo>
                  <a:pt x="1467" y="2211"/>
                </a:lnTo>
                <a:lnTo>
                  <a:pt x="1494" y="2202"/>
                </a:lnTo>
                <a:lnTo>
                  <a:pt x="1520" y="2193"/>
                </a:lnTo>
                <a:lnTo>
                  <a:pt x="1545" y="2183"/>
                </a:lnTo>
                <a:lnTo>
                  <a:pt x="1572" y="2173"/>
                </a:lnTo>
                <a:lnTo>
                  <a:pt x="1596" y="2161"/>
                </a:lnTo>
                <a:lnTo>
                  <a:pt x="1622" y="2150"/>
                </a:lnTo>
                <a:lnTo>
                  <a:pt x="1646" y="2137"/>
                </a:lnTo>
                <a:lnTo>
                  <a:pt x="1670" y="2125"/>
                </a:lnTo>
                <a:lnTo>
                  <a:pt x="1693" y="2112"/>
                </a:lnTo>
                <a:lnTo>
                  <a:pt x="1717" y="2098"/>
                </a:lnTo>
                <a:lnTo>
                  <a:pt x="1741" y="2084"/>
                </a:lnTo>
                <a:lnTo>
                  <a:pt x="1764" y="2068"/>
                </a:lnTo>
                <a:lnTo>
                  <a:pt x="1785" y="2053"/>
                </a:lnTo>
                <a:lnTo>
                  <a:pt x="1807" y="2037"/>
                </a:lnTo>
                <a:lnTo>
                  <a:pt x="1828" y="2020"/>
                </a:lnTo>
                <a:lnTo>
                  <a:pt x="1850" y="2003"/>
                </a:lnTo>
                <a:lnTo>
                  <a:pt x="1871" y="1985"/>
                </a:lnTo>
                <a:lnTo>
                  <a:pt x="1891" y="1967"/>
                </a:lnTo>
                <a:lnTo>
                  <a:pt x="1911" y="1949"/>
                </a:lnTo>
                <a:lnTo>
                  <a:pt x="1931" y="1931"/>
                </a:lnTo>
                <a:lnTo>
                  <a:pt x="1949" y="1911"/>
                </a:lnTo>
                <a:lnTo>
                  <a:pt x="1968" y="1891"/>
                </a:lnTo>
                <a:lnTo>
                  <a:pt x="1986" y="1870"/>
                </a:lnTo>
                <a:lnTo>
                  <a:pt x="2004" y="1850"/>
                </a:lnTo>
                <a:lnTo>
                  <a:pt x="2020" y="1828"/>
                </a:lnTo>
                <a:lnTo>
                  <a:pt x="2037" y="1806"/>
                </a:lnTo>
                <a:lnTo>
                  <a:pt x="2053" y="1784"/>
                </a:lnTo>
                <a:lnTo>
                  <a:pt x="2069" y="1762"/>
                </a:lnTo>
                <a:lnTo>
                  <a:pt x="2083" y="1739"/>
                </a:lnTo>
                <a:lnTo>
                  <a:pt x="2097" y="1716"/>
                </a:lnTo>
                <a:lnTo>
                  <a:pt x="2112" y="1692"/>
                </a:lnTo>
                <a:lnTo>
                  <a:pt x="2126" y="1668"/>
                </a:lnTo>
                <a:lnTo>
                  <a:pt x="2138" y="1644"/>
                </a:lnTo>
                <a:lnTo>
                  <a:pt x="2151" y="1620"/>
                </a:lnTo>
                <a:lnTo>
                  <a:pt x="2162" y="1595"/>
                </a:lnTo>
                <a:lnTo>
                  <a:pt x="2174" y="1571"/>
                </a:lnTo>
                <a:lnTo>
                  <a:pt x="2184" y="1544"/>
                </a:lnTo>
                <a:lnTo>
                  <a:pt x="2193" y="1518"/>
                </a:lnTo>
                <a:lnTo>
                  <a:pt x="2202" y="1492"/>
                </a:lnTo>
                <a:lnTo>
                  <a:pt x="2211" y="1466"/>
                </a:lnTo>
                <a:lnTo>
                  <a:pt x="2219" y="1439"/>
                </a:lnTo>
                <a:lnTo>
                  <a:pt x="2227" y="1413"/>
                </a:lnTo>
                <a:lnTo>
                  <a:pt x="2233" y="1385"/>
                </a:lnTo>
                <a:lnTo>
                  <a:pt x="2240" y="1358"/>
                </a:lnTo>
                <a:lnTo>
                  <a:pt x="2245" y="1331"/>
                </a:lnTo>
                <a:lnTo>
                  <a:pt x="2250" y="1303"/>
                </a:lnTo>
                <a:lnTo>
                  <a:pt x="2253" y="1275"/>
                </a:lnTo>
                <a:lnTo>
                  <a:pt x="2257" y="1246"/>
                </a:lnTo>
                <a:lnTo>
                  <a:pt x="2259" y="1217"/>
                </a:lnTo>
                <a:lnTo>
                  <a:pt x="2261" y="1189"/>
                </a:lnTo>
                <a:lnTo>
                  <a:pt x="2263" y="1160"/>
                </a:lnTo>
                <a:lnTo>
                  <a:pt x="2263" y="1131"/>
                </a:lnTo>
                <a:lnTo>
                  <a:pt x="2263" y="1102"/>
                </a:lnTo>
                <a:lnTo>
                  <a:pt x="2261" y="1072"/>
                </a:lnTo>
                <a:lnTo>
                  <a:pt x="2259" y="1043"/>
                </a:lnTo>
                <a:lnTo>
                  <a:pt x="2257" y="1016"/>
                </a:lnTo>
                <a:lnTo>
                  <a:pt x="2253" y="986"/>
                </a:lnTo>
                <a:lnTo>
                  <a:pt x="2250" y="958"/>
                </a:lnTo>
                <a:lnTo>
                  <a:pt x="2245" y="930"/>
                </a:lnTo>
                <a:lnTo>
                  <a:pt x="2240" y="903"/>
                </a:lnTo>
                <a:lnTo>
                  <a:pt x="2233" y="875"/>
                </a:lnTo>
                <a:lnTo>
                  <a:pt x="2227" y="847"/>
                </a:lnTo>
                <a:lnTo>
                  <a:pt x="2219" y="821"/>
                </a:lnTo>
                <a:lnTo>
                  <a:pt x="2211" y="795"/>
                </a:lnTo>
                <a:lnTo>
                  <a:pt x="2202" y="768"/>
                </a:lnTo>
                <a:lnTo>
                  <a:pt x="2193" y="742"/>
                </a:lnTo>
                <a:lnTo>
                  <a:pt x="2184" y="715"/>
                </a:lnTo>
                <a:lnTo>
                  <a:pt x="2174" y="691"/>
                </a:lnTo>
                <a:lnTo>
                  <a:pt x="2162" y="664"/>
                </a:lnTo>
                <a:lnTo>
                  <a:pt x="2151" y="640"/>
                </a:lnTo>
                <a:lnTo>
                  <a:pt x="2138" y="616"/>
                </a:lnTo>
                <a:lnTo>
                  <a:pt x="2126" y="591"/>
                </a:lnTo>
                <a:lnTo>
                  <a:pt x="2112" y="567"/>
                </a:lnTo>
                <a:lnTo>
                  <a:pt x="2097" y="543"/>
                </a:lnTo>
                <a:lnTo>
                  <a:pt x="2083" y="520"/>
                </a:lnTo>
                <a:lnTo>
                  <a:pt x="2069" y="499"/>
                </a:lnTo>
                <a:lnTo>
                  <a:pt x="2053" y="475"/>
                </a:lnTo>
                <a:lnTo>
                  <a:pt x="2037" y="453"/>
                </a:lnTo>
                <a:lnTo>
                  <a:pt x="2020" y="431"/>
                </a:lnTo>
                <a:lnTo>
                  <a:pt x="2004" y="411"/>
                </a:lnTo>
                <a:lnTo>
                  <a:pt x="1986" y="389"/>
                </a:lnTo>
                <a:lnTo>
                  <a:pt x="1968" y="370"/>
                </a:lnTo>
                <a:lnTo>
                  <a:pt x="1949" y="350"/>
                </a:lnTo>
                <a:lnTo>
                  <a:pt x="1931" y="332"/>
                </a:lnTo>
                <a:lnTo>
                  <a:pt x="1911" y="312"/>
                </a:lnTo>
                <a:lnTo>
                  <a:pt x="1891" y="293"/>
                </a:lnTo>
                <a:lnTo>
                  <a:pt x="1871" y="274"/>
                </a:lnTo>
                <a:lnTo>
                  <a:pt x="1850" y="258"/>
                </a:lnTo>
                <a:lnTo>
                  <a:pt x="1828" y="240"/>
                </a:lnTo>
                <a:lnTo>
                  <a:pt x="1807" y="224"/>
                </a:lnTo>
                <a:lnTo>
                  <a:pt x="1785" y="207"/>
                </a:lnTo>
                <a:lnTo>
                  <a:pt x="1764" y="193"/>
                </a:lnTo>
                <a:lnTo>
                  <a:pt x="1741" y="176"/>
                </a:lnTo>
                <a:lnTo>
                  <a:pt x="1717" y="163"/>
                </a:lnTo>
                <a:lnTo>
                  <a:pt x="1693" y="148"/>
                </a:lnTo>
                <a:lnTo>
                  <a:pt x="1670" y="135"/>
                </a:lnTo>
                <a:lnTo>
                  <a:pt x="1646" y="122"/>
                </a:lnTo>
                <a:lnTo>
                  <a:pt x="1622" y="111"/>
                </a:lnTo>
                <a:lnTo>
                  <a:pt x="1596" y="99"/>
                </a:lnTo>
                <a:lnTo>
                  <a:pt x="1572" y="88"/>
                </a:lnTo>
                <a:lnTo>
                  <a:pt x="1545" y="77"/>
                </a:lnTo>
                <a:lnTo>
                  <a:pt x="1520" y="68"/>
                </a:lnTo>
                <a:lnTo>
                  <a:pt x="1494" y="58"/>
                </a:lnTo>
                <a:lnTo>
                  <a:pt x="1467" y="49"/>
                </a:lnTo>
                <a:lnTo>
                  <a:pt x="1440" y="41"/>
                </a:lnTo>
                <a:lnTo>
                  <a:pt x="1414" y="34"/>
                </a:lnTo>
                <a:lnTo>
                  <a:pt x="1387" y="27"/>
                </a:lnTo>
                <a:lnTo>
                  <a:pt x="1359" y="22"/>
                </a:lnTo>
                <a:lnTo>
                  <a:pt x="1331" y="16"/>
                </a:lnTo>
                <a:lnTo>
                  <a:pt x="1303" y="12"/>
                </a:lnTo>
                <a:lnTo>
                  <a:pt x="1275" y="7"/>
                </a:lnTo>
                <a:lnTo>
                  <a:pt x="1247" y="5"/>
                </a:lnTo>
                <a:lnTo>
                  <a:pt x="1218" y="2"/>
                </a:lnTo>
                <a:lnTo>
                  <a:pt x="1189" y="1"/>
                </a:lnTo>
                <a:lnTo>
                  <a:pt x="1160" y="0"/>
                </a:lnTo>
                <a:lnTo>
                  <a:pt x="1133" y="0"/>
                </a:lnTo>
                <a:lnTo>
                  <a:pt x="1102" y="0"/>
                </a:lnTo>
                <a:lnTo>
                  <a:pt x="1073" y="1"/>
                </a:lnTo>
                <a:lnTo>
                  <a:pt x="1044" y="2"/>
                </a:lnTo>
                <a:lnTo>
                  <a:pt x="1016" y="5"/>
                </a:lnTo>
                <a:lnTo>
                  <a:pt x="987" y="7"/>
                </a:lnTo>
                <a:lnTo>
                  <a:pt x="959" y="12"/>
                </a:lnTo>
                <a:lnTo>
                  <a:pt x="931" y="16"/>
                </a:lnTo>
                <a:lnTo>
                  <a:pt x="904" y="22"/>
                </a:lnTo>
                <a:lnTo>
                  <a:pt x="875" y="27"/>
                </a:lnTo>
                <a:lnTo>
                  <a:pt x="848" y="34"/>
                </a:lnTo>
                <a:lnTo>
                  <a:pt x="822" y="41"/>
                </a:lnTo>
                <a:lnTo>
                  <a:pt x="795" y="49"/>
                </a:lnTo>
                <a:lnTo>
                  <a:pt x="769" y="58"/>
                </a:lnTo>
                <a:lnTo>
                  <a:pt x="742" y="68"/>
                </a:lnTo>
                <a:lnTo>
                  <a:pt x="716" y="77"/>
                </a:lnTo>
                <a:lnTo>
                  <a:pt x="692" y="88"/>
                </a:lnTo>
                <a:lnTo>
                  <a:pt x="666" y="99"/>
                </a:lnTo>
                <a:lnTo>
                  <a:pt x="641" y="111"/>
                </a:lnTo>
                <a:lnTo>
                  <a:pt x="616" y="122"/>
                </a:lnTo>
                <a:lnTo>
                  <a:pt x="592" y="135"/>
                </a:lnTo>
                <a:lnTo>
                  <a:pt x="568" y="148"/>
                </a:lnTo>
                <a:lnTo>
                  <a:pt x="544" y="163"/>
                </a:lnTo>
                <a:lnTo>
                  <a:pt x="521" y="176"/>
                </a:lnTo>
                <a:lnTo>
                  <a:pt x="499" y="193"/>
                </a:lnTo>
                <a:lnTo>
                  <a:pt x="476" y="207"/>
                </a:lnTo>
                <a:lnTo>
                  <a:pt x="454" y="224"/>
                </a:lnTo>
                <a:lnTo>
                  <a:pt x="433" y="240"/>
                </a:lnTo>
                <a:lnTo>
                  <a:pt x="412" y="258"/>
                </a:lnTo>
                <a:lnTo>
                  <a:pt x="391" y="274"/>
                </a:lnTo>
                <a:lnTo>
                  <a:pt x="370" y="293"/>
                </a:lnTo>
                <a:lnTo>
                  <a:pt x="351" y="312"/>
                </a:lnTo>
                <a:lnTo>
                  <a:pt x="332" y="332"/>
                </a:lnTo>
                <a:lnTo>
                  <a:pt x="312" y="350"/>
                </a:lnTo>
                <a:lnTo>
                  <a:pt x="293" y="370"/>
                </a:lnTo>
                <a:lnTo>
                  <a:pt x="275" y="389"/>
                </a:lnTo>
                <a:lnTo>
                  <a:pt x="257" y="411"/>
                </a:lnTo>
                <a:lnTo>
                  <a:pt x="240" y="431"/>
                </a:lnTo>
                <a:lnTo>
                  <a:pt x="224" y="453"/>
                </a:lnTo>
                <a:lnTo>
                  <a:pt x="207" y="475"/>
                </a:lnTo>
                <a:lnTo>
                  <a:pt x="193" y="499"/>
                </a:lnTo>
                <a:lnTo>
                  <a:pt x="177" y="520"/>
                </a:lnTo>
                <a:lnTo>
                  <a:pt x="164" y="543"/>
                </a:lnTo>
                <a:lnTo>
                  <a:pt x="149" y="567"/>
                </a:lnTo>
                <a:lnTo>
                  <a:pt x="135" y="591"/>
                </a:lnTo>
                <a:lnTo>
                  <a:pt x="122" y="616"/>
                </a:lnTo>
                <a:lnTo>
                  <a:pt x="111" y="640"/>
                </a:lnTo>
                <a:lnTo>
                  <a:pt x="99" y="664"/>
                </a:lnTo>
                <a:lnTo>
                  <a:pt x="89" y="691"/>
                </a:lnTo>
                <a:lnTo>
                  <a:pt x="77" y="715"/>
                </a:lnTo>
                <a:lnTo>
                  <a:pt x="68" y="742"/>
                </a:lnTo>
                <a:lnTo>
                  <a:pt x="58" y="768"/>
                </a:lnTo>
                <a:lnTo>
                  <a:pt x="50" y="795"/>
                </a:lnTo>
                <a:lnTo>
                  <a:pt x="42" y="821"/>
                </a:lnTo>
                <a:lnTo>
                  <a:pt x="35" y="847"/>
                </a:lnTo>
                <a:lnTo>
                  <a:pt x="28" y="875"/>
                </a:lnTo>
                <a:lnTo>
                  <a:pt x="22" y="903"/>
                </a:lnTo>
                <a:lnTo>
                  <a:pt x="16" y="930"/>
                </a:lnTo>
                <a:lnTo>
                  <a:pt x="12" y="958"/>
                </a:lnTo>
                <a:lnTo>
                  <a:pt x="7" y="986"/>
                </a:lnTo>
                <a:lnTo>
                  <a:pt x="5" y="1016"/>
                </a:lnTo>
                <a:lnTo>
                  <a:pt x="2" y="1043"/>
                </a:lnTo>
                <a:lnTo>
                  <a:pt x="1" y="1072"/>
                </a:lnTo>
                <a:lnTo>
                  <a:pt x="0" y="1102"/>
                </a:lnTo>
                <a:lnTo>
                  <a:pt x="0" y="1131"/>
                </a:lnTo>
                <a:lnTo>
                  <a:pt x="0" y="1160"/>
                </a:lnTo>
                <a:lnTo>
                  <a:pt x="1" y="1189"/>
                </a:lnTo>
                <a:lnTo>
                  <a:pt x="2" y="1217"/>
                </a:lnTo>
                <a:lnTo>
                  <a:pt x="5" y="1246"/>
                </a:lnTo>
                <a:lnTo>
                  <a:pt x="7" y="1275"/>
                </a:lnTo>
                <a:lnTo>
                  <a:pt x="12" y="1303"/>
                </a:lnTo>
                <a:lnTo>
                  <a:pt x="16" y="1331"/>
                </a:lnTo>
                <a:lnTo>
                  <a:pt x="22" y="1358"/>
                </a:lnTo>
                <a:lnTo>
                  <a:pt x="28" y="1385"/>
                </a:lnTo>
                <a:lnTo>
                  <a:pt x="35" y="1413"/>
                </a:lnTo>
                <a:lnTo>
                  <a:pt x="42" y="1439"/>
                </a:lnTo>
                <a:lnTo>
                  <a:pt x="50" y="1466"/>
                </a:lnTo>
                <a:lnTo>
                  <a:pt x="58" y="1492"/>
                </a:lnTo>
                <a:lnTo>
                  <a:pt x="68" y="1518"/>
                </a:lnTo>
                <a:lnTo>
                  <a:pt x="77" y="1544"/>
                </a:lnTo>
                <a:lnTo>
                  <a:pt x="89" y="1571"/>
                </a:lnTo>
                <a:lnTo>
                  <a:pt x="99" y="1595"/>
                </a:lnTo>
                <a:lnTo>
                  <a:pt x="111" y="1620"/>
                </a:lnTo>
                <a:lnTo>
                  <a:pt x="122" y="1644"/>
                </a:lnTo>
                <a:lnTo>
                  <a:pt x="135" y="1668"/>
                </a:lnTo>
                <a:lnTo>
                  <a:pt x="149" y="1692"/>
                </a:lnTo>
                <a:lnTo>
                  <a:pt x="164" y="1716"/>
                </a:lnTo>
                <a:lnTo>
                  <a:pt x="177" y="1739"/>
                </a:lnTo>
                <a:lnTo>
                  <a:pt x="193" y="1762"/>
                </a:lnTo>
                <a:lnTo>
                  <a:pt x="207" y="1784"/>
                </a:lnTo>
                <a:lnTo>
                  <a:pt x="224" y="1806"/>
                </a:lnTo>
                <a:lnTo>
                  <a:pt x="240" y="1828"/>
                </a:lnTo>
                <a:lnTo>
                  <a:pt x="257" y="1850"/>
                </a:lnTo>
                <a:lnTo>
                  <a:pt x="275" y="1870"/>
                </a:lnTo>
                <a:lnTo>
                  <a:pt x="293" y="1891"/>
                </a:lnTo>
                <a:lnTo>
                  <a:pt x="312" y="1911"/>
                </a:lnTo>
                <a:lnTo>
                  <a:pt x="332" y="1931"/>
                </a:lnTo>
                <a:lnTo>
                  <a:pt x="351" y="1949"/>
                </a:lnTo>
                <a:lnTo>
                  <a:pt x="370" y="1967"/>
                </a:lnTo>
                <a:lnTo>
                  <a:pt x="391" y="1985"/>
                </a:lnTo>
                <a:lnTo>
                  <a:pt x="412" y="2003"/>
                </a:lnTo>
                <a:lnTo>
                  <a:pt x="433" y="2020"/>
                </a:lnTo>
                <a:lnTo>
                  <a:pt x="454" y="2037"/>
                </a:lnTo>
                <a:lnTo>
                  <a:pt x="476" y="2053"/>
                </a:lnTo>
                <a:lnTo>
                  <a:pt x="499" y="2068"/>
                </a:lnTo>
                <a:lnTo>
                  <a:pt x="521" y="2084"/>
                </a:lnTo>
                <a:lnTo>
                  <a:pt x="544" y="2098"/>
                </a:lnTo>
                <a:lnTo>
                  <a:pt x="568" y="2112"/>
                </a:lnTo>
                <a:lnTo>
                  <a:pt x="592" y="2125"/>
                </a:lnTo>
                <a:lnTo>
                  <a:pt x="616" y="2137"/>
                </a:lnTo>
                <a:lnTo>
                  <a:pt x="641" y="2150"/>
                </a:lnTo>
                <a:lnTo>
                  <a:pt x="666" y="2161"/>
                </a:lnTo>
                <a:lnTo>
                  <a:pt x="692" y="2173"/>
                </a:lnTo>
                <a:lnTo>
                  <a:pt x="716" y="2183"/>
                </a:lnTo>
                <a:lnTo>
                  <a:pt x="742" y="2193"/>
                </a:lnTo>
                <a:lnTo>
                  <a:pt x="769" y="2202"/>
                </a:lnTo>
                <a:lnTo>
                  <a:pt x="795" y="2211"/>
                </a:lnTo>
                <a:lnTo>
                  <a:pt x="822" y="2219"/>
                </a:lnTo>
                <a:lnTo>
                  <a:pt x="848" y="2227"/>
                </a:lnTo>
                <a:lnTo>
                  <a:pt x="875" y="2233"/>
                </a:lnTo>
                <a:lnTo>
                  <a:pt x="904" y="2240"/>
                </a:lnTo>
                <a:lnTo>
                  <a:pt x="931" y="2245"/>
                </a:lnTo>
                <a:lnTo>
                  <a:pt x="959" y="2250"/>
                </a:lnTo>
                <a:lnTo>
                  <a:pt x="987" y="2253"/>
                </a:lnTo>
                <a:lnTo>
                  <a:pt x="1016" y="2257"/>
                </a:lnTo>
                <a:lnTo>
                  <a:pt x="1044" y="2258"/>
                </a:lnTo>
                <a:lnTo>
                  <a:pt x="1073" y="2261"/>
                </a:lnTo>
                <a:lnTo>
                  <a:pt x="1102" y="2262"/>
                </a:lnTo>
                <a:lnTo>
                  <a:pt x="1133" y="2263"/>
                </a:lnTo>
                <a:lnTo>
                  <a:pt x="1133" y="2263"/>
                </a:lnTo>
                <a:close/>
              </a:path>
            </a:pathLst>
          </a:custGeom>
          <a:solidFill>
            <a:srgbClr val="D1D1D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47" name="Freeform 23"/>
          <xdr:cNvSpPr>
            <a:spLocks/>
          </xdr:cNvSpPr>
        </xdr:nvSpPr>
        <xdr:spPr bwMode="auto">
          <a:xfrm>
            <a:off x="1221" y="6559"/>
            <a:ext cx="441" cy="1238"/>
          </a:xfrm>
          <a:custGeom>
            <a:avLst/>
            <a:gdLst>
              <a:gd name="T0" fmla="*/ 1240 w 2257"/>
              <a:gd name="T1" fmla="*/ 2250 h 2256"/>
              <a:gd name="T2" fmla="*/ 1380 w 2257"/>
              <a:gd name="T3" fmla="*/ 2225 h 2256"/>
              <a:gd name="T4" fmla="*/ 1513 w 2257"/>
              <a:gd name="T5" fmla="*/ 2186 h 2256"/>
              <a:gd name="T6" fmla="*/ 1639 w 2257"/>
              <a:gd name="T7" fmla="*/ 2130 h 2256"/>
              <a:gd name="T8" fmla="*/ 1757 w 2257"/>
              <a:gd name="T9" fmla="*/ 2061 h 2256"/>
              <a:gd name="T10" fmla="*/ 1864 w 2257"/>
              <a:gd name="T11" fmla="*/ 1978 h 2256"/>
              <a:gd name="T12" fmla="*/ 1962 w 2257"/>
              <a:gd name="T13" fmla="*/ 1884 h 2256"/>
              <a:gd name="T14" fmla="*/ 2048 w 2257"/>
              <a:gd name="T15" fmla="*/ 1777 h 2256"/>
              <a:gd name="T16" fmla="*/ 2120 w 2257"/>
              <a:gd name="T17" fmla="*/ 1661 h 2256"/>
              <a:gd name="T18" fmla="*/ 2178 w 2257"/>
              <a:gd name="T19" fmla="*/ 1536 h 2256"/>
              <a:gd name="T20" fmla="*/ 2221 w 2257"/>
              <a:gd name="T21" fmla="*/ 1405 h 2256"/>
              <a:gd name="T22" fmla="*/ 2247 w 2257"/>
              <a:gd name="T23" fmla="*/ 1267 h 2256"/>
              <a:gd name="T24" fmla="*/ 2257 w 2257"/>
              <a:gd name="T25" fmla="*/ 1124 h 2256"/>
              <a:gd name="T26" fmla="*/ 2247 w 2257"/>
              <a:gd name="T27" fmla="*/ 979 h 2256"/>
              <a:gd name="T28" fmla="*/ 2221 w 2257"/>
              <a:gd name="T29" fmla="*/ 840 h 2256"/>
              <a:gd name="T30" fmla="*/ 2178 w 2257"/>
              <a:gd name="T31" fmla="*/ 708 h 2256"/>
              <a:gd name="T32" fmla="*/ 2120 w 2257"/>
              <a:gd name="T33" fmla="*/ 584 h 2256"/>
              <a:gd name="T34" fmla="*/ 2048 w 2257"/>
              <a:gd name="T35" fmla="*/ 467 h 2256"/>
              <a:gd name="T36" fmla="*/ 1962 w 2257"/>
              <a:gd name="T37" fmla="*/ 363 h 2256"/>
              <a:gd name="T38" fmla="*/ 1864 w 2257"/>
              <a:gd name="T39" fmla="*/ 267 h 2256"/>
              <a:gd name="T40" fmla="*/ 1757 w 2257"/>
              <a:gd name="T41" fmla="*/ 185 h 2256"/>
              <a:gd name="T42" fmla="*/ 1639 w 2257"/>
              <a:gd name="T43" fmla="*/ 115 h 2256"/>
              <a:gd name="T44" fmla="*/ 1513 w 2257"/>
              <a:gd name="T45" fmla="*/ 60 h 2256"/>
              <a:gd name="T46" fmla="*/ 1380 w 2257"/>
              <a:gd name="T47" fmla="*/ 20 h 2256"/>
              <a:gd name="T48" fmla="*/ 1240 w 2257"/>
              <a:gd name="T49" fmla="*/ 0 h 2256"/>
              <a:gd name="T50" fmla="*/ 1096 w 2257"/>
              <a:gd name="T51" fmla="*/ 0 h 2256"/>
              <a:gd name="T52" fmla="*/ 953 w 2257"/>
              <a:gd name="T53" fmla="*/ 5 h 2256"/>
              <a:gd name="T54" fmla="*/ 816 w 2257"/>
              <a:gd name="T55" fmla="*/ 34 h 2256"/>
              <a:gd name="T56" fmla="*/ 686 w 2257"/>
              <a:gd name="T57" fmla="*/ 81 h 2256"/>
              <a:gd name="T58" fmla="*/ 562 w 2257"/>
              <a:gd name="T59" fmla="*/ 141 h 2256"/>
              <a:gd name="T60" fmla="*/ 448 w 2257"/>
              <a:gd name="T61" fmla="*/ 217 h 2256"/>
              <a:gd name="T62" fmla="*/ 345 w 2257"/>
              <a:gd name="T63" fmla="*/ 305 h 2256"/>
              <a:gd name="T64" fmla="*/ 252 w 2257"/>
              <a:gd name="T65" fmla="*/ 404 h 2256"/>
              <a:gd name="T66" fmla="*/ 171 w 2257"/>
              <a:gd name="T67" fmla="*/ 513 h 2256"/>
              <a:gd name="T68" fmla="*/ 106 w 2257"/>
              <a:gd name="T69" fmla="*/ 633 h 2256"/>
              <a:gd name="T70" fmla="*/ 52 w 2257"/>
              <a:gd name="T71" fmla="*/ 761 h 2256"/>
              <a:gd name="T72" fmla="*/ 17 w 2257"/>
              <a:gd name="T73" fmla="*/ 896 h 2256"/>
              <a:gd name="T74" fmla="*/ 0 w 2257"/>
              <a:gd name="T75" fmla="*/ 1036 h 2256"/>
              <a:gd name="T76" fmla="*/ 0 w 2257"/>
              <a:gd name="T77" fmla="*/ 1182 h 2256"/>
              <a:gd name="T78" fmla="*/ 11 w 2257"/>
              <a:gd name="T79" fmla="*/ 1323 h 2256"/>
              <a:gd name="T80" fmla="*/ 44 w 2257"/>
              <a:gd name="T81" fmla="*/ 1459 h 2256"/>
              <a:gd name="T82" fmla="*/ 94 w 2257"/>
              <a:gd name="T83" fmla="*/ 1588 h 2256"/>
              <a:gd name="T84" fmla="*/ 157 w 2257"/>
              <a:gd name="T85" fmla="*/ 1709 h 2256"/>
              <a:gd name="T86" fmla="*/ 235 w 2257"/>
              <a:gd name="T87" fmla="*/ 1820 h 2256"/>
              <a:gd name="T88" fmla="*/ 326 w 2257"/>
              <a:gd name="T89" fmla="*/ 1923 h 2256"/>
              <a:gd name="T90" fmla="*/ 426 w 2257"/>
              <a:gd name="T91" fmla="*/ 2013 h 2256"/>
              <a:gd name="T92" fmla="*/ 537 w 2257"/>
              <a:gd name="T93" fmla="*/ 2090 h 2256"/>
              <a:gd name="T94" fmla="*/ 659 w 2257"/>
              <a:gd name="T95" fmla="*/ 2154 h 2256"/>
              <a:gd name="T96" fmla="*/ 789 w 2257"/>
              <a:gd name="T97" fmla="*/ 2203 h 2256"/>
              <a:gd name="T98" fmla="*/ 925 w 2257"/>
              <a:gd name="T99" fmla="*/ 2238 h 2256"/>
              <a:gd name="T100" fmla="*/ 1067 w 2257"/>
              <a:gd name="T101" fmla="*/ 2254 h 2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257" h="2256">
                <a:moveTo>
                  <a:pt x="1126" y="2256"/>
                </a:moveTo>
                <a:lnTo>
                  <a:pt x="1154" y="2255"/>
                </a:lnTo>
                <a:lnTo>
                  <a:pt x="1183" y="2254"/>
                </a:lnTo>
                <a:lnTo>
                  <a:pt x="1212" y="2251"/>
                </a:lnTo>
                <a:lnTo>
                  <a:pt x="1240" y="2250"/>
                </a:lnTo>
                <a:lnTo>
                  <a:pt x="1268" y="2246"/>
                </a:lnTo>
                <a:lnTo>
                  <a:pt x="1297" y="2243"/>
                </a:lnTo>
                <a:lnTo>
                  <a:pt x="1325" y="2238"/>
                </a:lnTo>
                <a:lnTo>
                  <a:pt x="1353" y="2233"/>
                </a:lnTo>
                <a:lnTo>
                  <a:pt x="1380" y="2225"/>
                </a:lnTo>
                <a:lnTo>
                  <a:pt x="1408" y="2219"/>
                </a:lnTo>
                <a:lnTo>
                  <a:pt x="1434" y="2211"/>
                </a:lnTo>
                <a:lnTo>
                  <a:pt x="1461" y="2203"/>
                </a:lnTo>
                <a:lnTo>
                  <a:pt x="1487" y="2195"/>
                </a:lnTo>
                <a:lnTo>
                  <a:pt x="1513" y="2186"/>
                </a:lnTo>
                <a:lnTo>
                  <a:pt x="1539" y="2176"/>
                </a:lnTo>
                <a:lnTo>
                  <a:pt x="1566" y="2166"/>
                </a:lnTo>
                <a:lnTo>
                  <a:pt x="1590" y="2154"/>
                </a:lnTo>
                <a:lnTo>
                  <a:pt x="1615" y="2143"/>
                </a:lnTo>
                <a:lnTo>
                  <a:pt x="1639" y="2130"/>
                </a:lnTo>
                <a:lnTo>
                  <a:pt x="1664" y="2118"/>
                </a:lnTo>
                <a:lnTo>
                  <a:pt x="1687" y="2105"/>
                </a:lnTo>
                <a:lnTo>
                  <a:pt x="1711" y="2090"/>
                </a:lnTo>
                <a:lnTo>
                  <a:pt x="1734" y="2076"/>
                </a:lnTo>
                <a:lnTo>
                  <a:pt x="1757" y="2061"/>
                </a:lnTo>
                <a:lnTo>
                  <a:pt x="1779" y="2045"/>
                </a:lnTo>
                <a:lnTo>
                  <a:pt x="1802" y="2030"/>
                </a:lnTo>
                <a:lnTo>
                  <a:pt x="1823" y="2013"/>
                </a:lnTo>
                <a:lnTo>
                  <a:pt x="1845" y="1996"/>
                </a:lnTo>
                <a:lnTo>
                  <a:pt x="1864" y="1978"/>
                </a:lnTo>
                <a:lnTo>
                  <a:pt x="1885" y="1959"/>
                </a:lnTo>
                <a:lnTo>
                  <a:pt x="1906" y="1941"/>
                </a:lnTo>
                <a:lnTo>
                  <a:pt x="1926" y="1923"/>
                </a:lnTo>
                <a:lnTo>
                  <a:pt x="1943" y="1903"/>
                </a:lnTo>
                <a:lnTo>
                  <a:pt x="1962" y="1884"/>
                </a:lnTo>
                <a:lnTo>
                  <a:pt x="1979" y="1863"/>
                </a:lnTo>
                <a:lnTo>
                  <a:pt x="1998" y="1843"/>
                </a:lnTo>
                <a:lnTo>
                  <a:pt x="2014" y="1820"/>
                </a:lnTo>
                <a:lnTo>
                  <a:pt x="2032" y="1799"/>
                </a:lnTo>
                <a:lnTo>
                  <a:pt x="2048" y="1777"/>
                </a:lnTo>
                <a:lnTo>
                  <a:pt x="2064" y="1755"/>
                </a:lnTo>
                <a:lnTo>
                  <a:pt x="2078" y="1732"/>
                </a:lnTo>
                <a:lnTo>
                  <a:pt x="2092" y="1709"/>
                </a:lnTo>
                <a:lnTo>
                  <a:pt x="2106" y="1684"/>
                </a:lnTo>
                <a:lnTo>
                  <a:pt x="2120" y="1661"/>
                </a:lnTo>
                <a:lnTo>
                  <a:pt x="2131" y="1637"/>
                </a:lnTo>
                <a:lnTo>
                  <a:pt x="2145" y="1613"/>
                </a:lnTo>
                <a:lnTo>
                  <a:pt x="2156" y="1588"/>
                </a:lnTo>
                <a:lnTo>
                  <a:pt x="2168" y="1564"/>
                </a:lnTo>
                <a:lnTo>
                  <a:pt x="2178" y="1536"/>
                </a:lnTo>
                <a:lnTo>
                  <a:pt x="2188" y="1511"/>
                </a:lnTo>
                <a:lnTo>
                  <a:pt x="2197" y="1485"/>
                </a:lnTo>
                <a:lnTo>
                  <a:pt x="2206" y="1459"/>
                </a:lnTo>
                <a:lnTo>
                  <a:pt x="2213" y="1432"/>
                </a:lnTo>
                <a:lnTo>
                  <a:pt x="2221" y="1405"/>
                </a:lnTo>
                <a:lnTo>
                  <a:pt x="2227" y="1378"/>
                </a:lnTo>
                <a:lnTo>
                  <a:pt x="2234" y="1351"/>
                </a:lnTo>
                <a:lnTo>
                  <a:pt x="2239" y="1323"/>
                </a:lnTo>
                <a:lnTo>
                  <a:pt x="2244" y="1296"/>
                </a:lnTo>
                <a:lnTo>
                  <a:pt x="2247" y="1267"/>
                </a:lnTo>
                <a:lnTo>
                  <a:pt x="2251" y="1239"/>
                </a:lnTo>
                <a:lnTo>
                  <a:pt x="2253" y="1210"/>
                </a:lnTo>
                <a:lnTo>
                  <a:pt x="2255" y="1182"/>
                </a:lnTo>
                <a:lnTo>
                  <a:pt x="2256" y="1153"/>
                </a:lnTo>
                <a:lnTo>
                  <a:pt x="2257" y="1124"/>
                </a:lnTo>
                <a:lnTo>
                  <a:pt x="2256" y="1094"/>
                </a:lnTo>
                <a:lnTo>
                  <a:pt x="2255" y="1065"/>
                </a:lnTo>
                <a:lnTo>
                  <a:pt x="2253" y="1036"/>
                </a:lnTo>
                <a:lnTo>
                  <a:pt x="2251" y="1007"/>
                </a:lnTo>
                <a:lnTo>
                  <a:pt x="2247" y="979"/>
                </a:lnTo>
                <a:lnTo>
                  <a:pt x="2244" y="951"/>
                </a:lnTo>
                <a:lnTo>
                  <a:pt x="2239" y="923"/>
                </a:lnTo>
                <a:lnTo>
                  <a:pt x="2234" y="896"/>
                </a:lnTo>
                <a:lnTo>
                  <a:pt x="2227" y="867"/>
                </a:lnTo>
                <a:lnTo>
                  <a:pt x="2221" y="840"/>
                </a:lnTo>
                <a:lnTo>
                  <a:pt x="2213" y="814"/>
                </a:lnTo>
                <a:lnTo>
                  <a:pt x="2206" y="787"/>
                </a:lnTo>
                <a:lnTo>
                  <a:pt x="2197" y="761"/>
                </a:lnTo>
                <a:lnTo>
                  <a:pt x="2188" y="734"/>
                </a:lnTo>
                <a:lnTo>
                  <a:pt x="2178" y="708"/>
                </a:lnTo>
                <a:lnTo>
                  <a:pt x="2168" y="684"/>
                </a:lnTo>
                <a:lnTo>
                  <a:pt x="2156" y="657"/>
                </a:lnTo>
                <a:lnTo>
                  <a:pt x="2145" y="633"/>
                </a:lnTo>
                <a:lnTo>
                  <a:pt x="2131" y="608"/>
                </a:lnTo>
                <a:lnTo>
                  <a:pt x="2120" y="584"/>
                </a:lnTo>
                <a:lnTo>
                  <a:pt x="2106" y="560"/>
                </a:lnTo>
                <a:lnTo>
                  <a:pt x="2092" y="536"/>
                </a:lnTo>
                <a:lnTo>
                  <a:pt x="2078" y="513"/>
                </a:lnTo>
                <a:lnTo>
                  <a:pt x="2064" y="491"/>
                </a:lnTo>
                <a:lnTo>
                  <a:pt x="2048" y="467"/>
                </a:lnTo>
                <a:lnTo>
                  <a:pt x="2032" y="446"/>
                </a:lnTo>
                <a:lnTo>
                  <a:pt x="2014" y="424"/>
                </a:lnTo>
                <a:lnTo>
                  <a:pt x="1998" y="404"/>
                </a:lnTo>
                <a:lnTo>
                  <a:pt x="1979" y="382"/>
                </a:lnTo>
                <a:lnTo>
                  <a:pt x="1962" y="363"/>
                </a:lnTo>
                <a:lnTo>
                  <a:pt x="1943" y="343"/>
                </a:lnTo>
                <a:lnTo>
                  <a:pt x="1926" y="324"/>
                </a:lnTo>
                <a:lnTo>
                  <a:pt x="1906" y="305"/>
                </a:lnTo>
                <a:lnTo>
                  <a:pt x="1885" y="286"/>
                </a:lnTo>
                <a:lnTo>
                  <a:pt x="1864" y="267"/>
                </a:lnTo>
                <a:lnTo>
                  <a:pt x="1845" y="250"/>
                </a:lnTo>
                <a:lnTo>
                  <a:pt x="1823" y="233"/>
                </a:lnTo>
                <a:lnTo>
                  <a:pt x="1802" y="217"/>
                </a:lnTo>
                <a:lnTo>
                  <a:pt x="1779" y="199"/>
                </a:lnTo>
                <a:lnTo>
                  <a:pt x="1757" y="185"/>
                </a:lnTo>
                <a:lnTo>
                  <a:pt x="1734" y="169"/>
                </a:lnTo>
                <a:lnTo>
                  <a:pt x="1711" y="155"/>
                </a:lnTo>
                <a:lnTo>
                  <a:pt x="1687" y="141"/>
                </a:lnTo>
                <a:lnTo>
                  <a:pt x="1664" y="128"/>
                </a:lnTo>
                <a:lnTo>
                  <a:pt x="1639" y="115"/>
                </a:lnTo>
                <a:lnTo>
                  <a:pt x="1615" y="104"/>
                </a:lnTo>
                <a:lnTo>
                  <a:pt x="1590" y="92"/>
                </a:lnTo>
                <a:lnTo>
                  <a:pt x="1566" y="81"/>
                </a:lnTo>
                <a:lnTo>
                  <a:pt x="1539" y="70"/>
                </a:lnTo>
                <a:lnTo>
                  <a:pt x="1513" y="60"/>
                </a:lnTo>
                <a:lnTo>
                  <a:pt x="1487" y="50"/>
                </a:lnTo>
                <a:lnTo>
                  <a:pt x="1461" y="42"/>
                </a:lnTo>
                <a:lnTo>
                  <a:pt x="1434" y="34"/>
                </a:lnTo>
                <a:lnTo>
                  <a:pt x="1408" y="27"/>
                </a:lnTo>
                <a:lnTo>
                  <a:pt x="1380" y="20"/>
                </a:lnTo>
                <a:lnTo>
                  <a:pt x="1353" y="15"/>
                </a:lnTo>
                <a:lnTo>
                  <a:pt x="1325" y="9"/>
                </a:lnTo>
                <a:lnTo>
                  <a:pt x="1297" y="5"/>
                </a:lnTo>
                <a:lnTo>
                  <a:pt x="1268" y="0"/>
                </a:lnTo>
                <a:lnTo>
                  <a:pt x="1240" y="0"/>
                </a:lnTo>
                <a:lnTo>
                  <a:pt x="1212" y="0"/>
                </a:lnTo>
                <a:lnTo>
                  <a:pt x="1183" y="0"/>
                </a:lnTo>
                <a:lnTo>
                  <a:pt x="1154" y="0"/>
                </a:lnTo>
                <a:lnTo>
                  <a:pt x="1126" y="0"/>
                </a:lnTo>
                <a:lnTo>
                  <a:pt x="1096" y="0"/>
                </a:lnTo>
                <a:lnTo>
                  <a:pt x="1067" y="0"/>
                </a:lnTo>
                <a:lnTo>
                  <a:pt x="1037" y="0"/>
                </a:lnTo>
                <a:lnTo>
                  <a:pt x="1009" y="0"/>
                </a:lnTo>
                <a:lnTo>
                  <a:pt x="981" y="0"/>
                </a:lnTo>
                <a:lnTo>
                  <a:pt x="953" y="5"/>
                </a:lnTo>
                <a:lnTo>
                  <a:pt x="925" y="9"/>
                </a:lnTo>
                <a:lnTo>
                  <a:pt x="897" y="15"/>
                </a:lnTo>
                <a:lnTo>
                  <a:pt x="869" y="20"/>
                </a:lnTo>
                <a:lnTo>
                  <a:pt x="842" y="27"/>
                </a:lnTo>
                <a:lnTo>
                  <a:pt x="816" y="34"/>
                </a:lnTo>
                <a:lnTo>
                  <a:pt x="789" y="42"/>
                </a:lnTo>
                <a:lnTo>
                  <a:pt x="762" y="50"/>
                </a:lnTo>
                <a:lnTo>
                  <a:pt x="736" y="60"/>
                </a:lnTo>
                <a:lnTo>
                  <a:pt x="711" y="70"/>
                </a:lnTo>
                <a:lnTo>
                  <a:pt x="686" y="81"/>
                </a:lnTo>
                <a:lnTo>
                  <a:pt x="659" y="92"/>
                </a:lnTo>
                <a:lnTo>
                  <a:pt x="634" y="104"/>
                </a:lnTo>
                <a:lnTo>
                  <a:pt x="610" y="115"/>
                </a:lnTo>
                <a:lnTo>
                  <a:pt x="586" y="128"/>
                </a:lnTo>
                <a:lnTo>
                  <a:pt x="562" y="141"/>
                </a:lnTo>
                <a:lnTo>
                  <a:pt x="537" y="155"/>
                </a:lnTo>
                <a:lnTo>
                  <a:pt x="514" y="169"/>
                </a:lnTo>
                <a:lnTo>
                  <a:pt x="493" y="185"/>
                </a:lnTo>
                <a:lnTo>
                  <a:pt x="470" y="199"/>
                </a:lnTo>
                <a:lnTo>
                  <a:pt x="448" y="217"/>
                </a:lnTo>
                <a:lnTo>
                  <a:pt x="426" y="233"/>
                </a:lnTo>
                <a:lnTo>
                  <a:pt x="405" y="250"/>
                </a:lnTo>
                <a:lnTo>
                  <a:pt x="384" y="267"/>
                </a:lnTo>
                <a:lnTo>
                  <a:pt x="365" y="286"/>
                </a:lnTo>
                <a:lnTo>
                  <a:pt x="345" y="305"/>
                </a:lnTo>
                <a:lnTo>
                  <a:pt x="326" y="324"/>
                </a:lnTo>
                <a:lnTo>
                  <a:pt x="307" y="343"/>
                </a:lnTo>
                <a:lnTo>
                  <a:pt x="287" y="363"/>
                </a:lnTo>
                <a:lnTo>
                  <a:pt x="269" y="382"/>
                </a:lnTo>
                <a:lnTo>
                  <a:pt x="252" y="404"/>
                </a:lnTo>
                <a:lnTo>
                  <a:pt x="235" y="424"/>
                </a:lnTo>
                <a:lnTo>
                  <a:pt x="219" y="446"/>
                </a:lnTo>
                <a:lnTo>
                  <a:pt x="202" y="467"/>
                </a:lnTo>
                <a:lnTo>
                  <a:pt x="188" y="491"/>
                </a:lnTo>
                <a:lnTo>
                  <a:pt x="171" y="513"/>
                </a:lnTo>
                <a:lnTo>
                  <a:pt x="157" y="536"/>
                </a:lnTo>
                <a:lnTo>
                  <a:pt x="143" y="560"/>
                </a:lnTo>
                <a:lnTo>
                  <a:pt x="130" y="584"/>
                </a:lnTo>
                <a:lnTo>
                  <a:pt x="117" y="608"/>
                </a:lnTo>
                <a:lnTo>
                  <a:pt x="106" y="633"/>
                </a:lnTo>
                <a:lnTo>
                  <a:pt x="94" y="657"/>
                </a:lnTo>
                <a:lnTo>
                  <a:pt x="83" y="684"/>
                </a:lnTo>
                <a:lnTo>
                  <a:pt x="72" y="708"/>
                </a:lnTo>
                <a:lnTo>
                  <a:pt x="63" y="734"/>
                </a:lnTo>
                <a:lnTo>
                  <a:pt x="52" y="761"/>
                </a:lnTo>
                <a:lnTo>
                  <a:pt x="44" y="787"/>
                </a:lnTo>
                <a:lnTo>
                  <a:pt x="36" y="814"/>
                </a:lnTo>
                <a:lnTo>
                  <a:pt x="29" y="840"/>
                </a:lnTo>
                <a:lnTo>
                  <a:pt x="22" y="867"/>
                </a:lnTo>
                <a:lnTo>
                  <a:pt x="17" y="896"/>
                </a:lnTo>
                <a:lnTo>
                  <a:pt x="11" y="923"/>
                </a:lnTo>
                <a:lnTo>
                  <a:pt x="7" y="951"/>
                </a:lnTo>
                <a:lnTo>
                  <a:pt x="2" y="979"/>
                </a:lnTo>
                <a:lnTo>
                  <a:pt x="0" y="1007"/>
                </a:lnTo>
                <a:lnTo>
                  <a:pt x="0" y="1036"/>
                </a:lnTo>
                <a:lnTo>
                  <a:pt x="0" y="1065"/>
                </a:lnTo>
                <a:lnTo>
                  <a:pt x="0" y="1094"/>
                </a:lnTo>
                <a:lnTo>
                  <a:pt x="0" y="1124"/>
                </a:lnTo>
                <a:lnTo>
                  <a:pt x="0" y="1153"/>
                </a:lnTo>
                <a:lnTo>
                  <a:pt x="0" y="1182"/>
                </a:lnTo>
                <a:lnTo>
                  <a:pt x="0" y="1210"/>
                </a:lnTo>
                <a:lnTo>
                  <a:pt x="0" y="1239"/>
                </a:lnTo>
                <a:lnTo>
                  <a:pt x="2" y="1267"/>
                </a:lnTo>
                <a:lnTo>
                  <a:pt x="7" y="1296"/>
                </a:lnTo>
                <a:lnTo>
                  <a:pt x="11" y="1323"/>
                </a:lnTo>
                <a:lnTo>
                  <a:pt x="17" y="1351"/>
                </a:lnTo>
                <a:lnTo>
                  <a:pt x="22" y="1378"/>
                </a:lnTo>
                <a:lnTo>
                  <a:pt x="29" y="1405"/>
                </a:lnTo>
                <a:lnTo>
                  <a:pt x="36" y="1432"/>
                </a:lnTo>
                <a:lnTo>
                  <a:pt x="44" y="1459"/>
                </a:lnTo>
                <a:lnTo>
                  <a:pt x="52" y="1485"/>
                </a:lnTo>
                <a:lnTo>
                  <a:pt x="63" y="1511"/>
                </a:lnTo>
                <a:lnTo>
                  <a:pt x="72" y="1536"/>
                </a:lnTo>
                <a:lnTo>
                  <a:pt x="83" y="1564"/>
                </a:lnTo>
                <a:lnTo>
                  <a:pt x="94" y="1588"/>
                </a:lnTo>
                <a:lnTo>
                  <a:pt x="106" y="1613"/>
                </a:lnTo>
                <a:lnTo>
                  <a:pt x="117" y="1637"/>
                </a:lnTo>
                <a:lnTo>
                  <a:pt x="130" y="1661"/>
                </a:lnTo>
                <a:lnTo>
                  <a:pt x="143" y="1684"/>
                </a:lnTo>
                <a:lnTo>
                  <a:pt x="157" y="1709"/>
                </a:lnTo>
                <a:lnTo>
                  <a:pt x="171" y="1732"/>
                </a:lnTo>
                <a:lnTo>
                  <a:pt x="188" y="1755"/>
                </a:lnTo>
                <a:lnTo>
                  <a:pt x="202" y="1777"/>
                </a:lnTo>
                <a:lnTo>
                  <a:pt x="219" y="1799"/>
                </a:lnTo>
                <a:lnTo>
                  <a:pt x="235" y="1820"/>
                </a:lnTo>
                <a:lnTo>
                  <a:pt x="252" y="1843"/>
                </a:lnTo>
                <a:lnTo>
                  <a:pt x="269" y="1863"/>
                </a:lnTo>
                <a:lnTo>
                  <a:pt x="287" y="1884"/>
                </a:lnTo>
                <a:lnTo>
                  <a:pt x="307" y="1903"/>
                </a:lnTo>
                <a:lnTo>
                  <a:pt x="326" y="1923"/>
                </a:lnTo>
                <a:lnTo>
                  <a:pt x="345" y="1941"/>
                </a:lnTo>
                <a:lnTo>
                  <a:pt x="365" y="1959"/>
                </a:lnTo>
                <a:lnTo>
                  <a:pt x="384" y="1978"/>
                </a:lnTo>
                <a:lnTo>
                  <a:pt x="405" y="1996"/>
                </a:lnTo>
                <a:lnTo>
                  <a:pt x="426" y="2013"/>
                </a:lnTo>
                <a:lnTo>
                  <a:pt x="448" y="2030"/>
                </a:lnTo>
                <a:lnTo>
                  <a:pt x="470" y="2045"/>
                </a:lnTo>
                <a:lnTo>
                  <a:pt x="493" y="2061"/>
                </a:lnTo>
                <a:lnTo>
                  <a:pt x="514" y="2076"/>
                </a:lnTo>
                <a:lnTo>
                  <a:pt x="537" y="2090"/>
                </a:lnTo>
                <a:lnTo>
                  <a:pt x="562" y="2105"/>
                </a:lnTo>
                <a:lnTo>
                  <a:pt x="586" y="2118"/>
                </a:lnTo>
                <a:lnTo>
                  <a:pt x="610" y="2130"/>
                </a:lnTo>
                <a:lnTo>
                  <a:pt x="634" y="2143"/>
                </a:lnTo>
                <a:lnTo>
                  <a:pt x="659" y="2154"/>
                </a:lnTo>
                <a:lnTo>
                  <a:pt x="686" y="2166"/>
                </a:lnTo>
                <a:lnTo>
                  <a:pt x="711" y="2176"/>
                </a:lnTo>
                <a:lnTo>
                  <a:pt x="736" y="2186"/>
                </a:lnTo>
                <a:lnTo>
                  <a:pt x="762" y="2195"/>
                </a:lnTo>
                <a:lnTo>
                  <a:pt x="789" y="2203"/>
                </a:lnTo>
                <a:lnTo>
                  <a:pt x="816" y="2211"/>
                </a:lnTo>
                <a:lnTo>
                  <a:pt x="842" y="2219"/>
                </a:lnTo>
                <a:lnTo>
                  <a:pt x="869" y="2225"/>
                </a:lnTo>
                <a:lnTo>
                  <a:pt x="897" y="2233"/>
                </a:lnTo>
                <a:lnTo>
                  <a:pt x="925" y="2238"/>
                </a:lnTo>
                <a:lnTo>
                  <a:pt x="953" y="2243"/>
                </a:lnTo>
                <a:lnTo>
                  <a:pt x="981" y="2246"/>
                </a:lnTo>
                <a:lnTo>
                  <a:pt x="1009" y="2250"/>
                </a:lnTo>
                <a:lnTo>
                  <a:pt x="1037" y="2251"/>
                </a:lnTo>
                <a:lnTo>
                  <a:pt x="1067" y="2254"/>
                </a:lnTo>
                <a:lnTo>
                  <a:pt x="1096" y="2255"/>
                </a:lnTo>
                <a:lnTo>
                  <a:pt x="1126" y="2256"/>
                </a:lnTo>
                <a:lnTo>
                  <a:pt x="1126" y="2256"/>
                </a:lnTo>
                <a:close/>
              </a:path>
            </a:pathLst>
          </a:custGeom>
          <a:solidFill>
            <a:srgbClr val="FF0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48" name="Freeform 24"/>
          <xdr:cNvSpPr>
            <a:spLocks/>
          </xdr:cNvSpPr>
        </xdr:nvSpPr>
        <xdr:spPr bwMode="auto">
          <a:xfrm>
            <a:off x="1224" y="6562"/>
            <a:ext cx="435" cy="1232"/>
          </a:xfrm>
          <a:custGeom>
            <a:avLst/>
            <a:gdLst>
              <a:gd name="T0" fmla="*/ 866 w 1572"/>
              <a:gd name="T1" fmla="*/ 1568 h 1573"/>
              <a:gd name="T2" fmla="*/ 961 w 1572"/>
              <a:gd name="T3" fmla="*/ 1551 h 1573"/>
              <a:gd name="T4" fmla="*/ 1054 w 1572"/>
              <a:gd name="T5" fmla="*/ 1524 h 1573"/>
              <a:gd name="T6" fmla="*/ 1142 w 1572"/>
              <a:gd name="T7" fmla="*/ 1484 h 1573"/>
              <a:gd name="T8" fmla="*/ 1224 w 1572"/>
              <a:gd name="T9" fmla="*/ 1438 h 1573"/>
              <a:gd name="T10" fmla="*/ 1298 w 1572"/>
              <a:gd name="T11" fmla="*/ 1381 h 1573"/>
              <a:gd name="T12" fmla="*/ 1367 w 1572"/>
              <a:gd name="T13" fmla="*/ 1314 h 1573"/>
              <a:gd name="T14" fmla="*/ 1426 w 1572"/>
              <a:gd name="T15" fmla="*/ 1241 h 1573"/>
              <a:gd name="T16" fmla="*/ 1476 w 1572"/>
              <a:gd name="T17" fmla="*/ 1160 h 1573"/>
              <a:gd name="T18" fmla="*/ 1516 w 1572"/>
              <a:gd name="T19" fmla="*/ 1073 h 1573"/>
              <a:gd name="T20" fmla="*/ 1545 w 1572"/>
              <a:gd name="T21" fmla="*/ 983 h 1573"/>
              <a:gd name="T22" fmla="*/ 1564 w 1572"/>
              <a:gd name="T23" fmla="*/ 886 h 1573"/>
              <a:gd name="T24" fmla="*/ 1572 w 1572"/>
              <a:gd name="T25" fmla="*/ 787 h 1573"/>
              <a:gd name="T26" fmla="*/ 1564 w 1572"/>
              <a:gd name="T27" fmla="*/ 686 h 1573"/>
              <a:gd name="T28" fmla="*/ 1545 w 1572"/>
              <a:gd name="T29" fmla="*/ 589 h 1573"/>
              <a:gd name="T30" fmla="*/ 1516 w 1572"/>
              <a:gd name="T31" fmla="*/ 497 h 1573"/>
              <a:gd name="T32" fmla="*/ 1476 w 1572"/>
              <a:gd name="T33" fmla="*/ 410 h 1573"/>
              <a:gd name="T34" fmla="*/ 1426 w 1572"/>
              <a:gd name="T35" fmla="*/ 331 h 1573"/>
              <a:gd name="T36" fmla="*/ 1367 w 1572"/>
              <a:gd name="T37" fmla="*/ 257 h 1573"/>
              <a:gd name="T38" fmla="*/ 1298 w 1572"/>
              <a:gd name="T39" fmla="*/ 192 h 1573"/>
              <a:gd name="T40" fmla="*/ 1224 w 1572"/>
              <a:gd name="T41" fmla="*/ 134 h 1573"/>
              <a:gd name="T42" fmla="*/ 1142 w 1572"/>
              <a:gd name="T43" fmla="*/ 85 h 1573"/>
              <a:gd name="T44" fmla="*/ 1054 w 1572"/>
              <a:gd name="T45" fmla="*/ 48 h 1573"/>
              <a:gd name="T46" fmla="*/ 961 w 1572"/>
              <a:gd name="T47" fmla="*/ 20 h 1573"/>
              <a:gd name="T48" fmla="*/ 866 w 1572"/>
              <a:gd name="T49" fmla="*/ 4 h 1573"/>
              <a:gd name="T50" fmla="*/ 765 w 1572"/>
              <a:gd name="T51" fmla="*/ 0 h 1573"/>
              <a:gd name="T52" fmla="*/ 666 w 1572"/>
              <a:gd name="T53" fmla="*/ 8 h 1573"/>
              <a:gd name="T54" fmla="*/ 570 w 1572"/>
              <a:gd name="T55" fmla="*/ 29 h 1573"/>
              <a:gd name="T56" fmla="*/ 480 w 1572"/>
              <a:gd name="T57" fmla="*/ 62 h 1573"/>
              <a:gd name="T58" fmla="*/ 394 w 1572"/>
              <a:gd name="T59" fmla="*/ 103 h 1573"/>
              <a:gd name="T60" fmla="*/ 315 w 1572"/>
              <a:gd name="T61" fmla="*/ 156 h 1573"/>
              <a:gd name="T62" fmla="*/ 243 w 1572"/>
              <a:gd name="T63" fmla="*/ 217 h 1573"/>
              <a:gd name="T64" fmla="*/ 179 w 1572"/>
              <a:gd name="T65" fmla="*/ 287 h 1573"/>
              <a:gd name="T66" fmla="*/ 123 w 1572"/>
              <a:gd name="T67" fmla="*/ 362 h 1573"/>
              <a:gd name="T68" fmla="*/ 76 w 1572"/>
              <a:gd name="T69" fmla="*/ 445 h 1573"/>
              <a:gd name="T70" fmla="*/ 40 w 1572"/>
              <a:gd name="T71" fmla="*/ 533 h 1573"/>
              <a:gd name="T72" fmla="*/ 15 w 1572"/>
              <a:gd name="T73" fmla="*/ 627 h 1573"/>
              <a:gd name="T74" fmla="*/ 1 w 1572"/>
              <a:gd name="T75" fmla="*/ 726 h 1573"/>
              <a:gd name="T76" fmla="*/ 0 w 1572"/>
              <a:gd name="T77" fmla="*/ 827 h 1573"/>
              <a:gd name="T78" fmla="*/ 11 w 1572"/>
              <a:gd name="T79" fmla="*/ 924 h 1573"/>
              <a:gd name="T80" fmla="*/ 34 w 1572"/>
              <a:gd name="T81" fmla="*/ 1019 h 1573"/>
              <a:gd name="T82" fmla="*/ 69 w 1572"/>
              <a:gd name="T83" fmla="*/ 1109 h 1573"/>
              <a:gd name="T84" fmla="*/ 112 w 1572"/>
              <a:gd name="T85" fmla="*/ 1193 h 1573"/>
              <a:gd name="T86" fmla="*/ 167 w 1572"/>
              <a:gd name="T87" fmla="*/ 1271 h 1573"/>
              <a:gd name="T88" fmla="*/ 229 w 1572"/>
              <a:gd name="T89" fmla="*/ 1342 h 1573"/>
              <a:gd name="T90" fmla="*/ 300 w 1572"/>
              <a:gd name="T91" fmla="*/ 1404 h 1573"/>
              <a:gd name="T92" fmla="*/ 378 w 1572"/>
              <a:gd name="T93" fmla="*/ 1457 h 1573"/>
              <a:gd name="T94" fmla="*/ 461 w 1572"/>
              <a:gd name="T95" fmla="*/ 1502 h 1573"/>
              <a:gd name="T96" fmla="*/ 552 w 1572"/>
              <a:gd name="T97" fmla="*/ 1537 h 1573"/>
              <a:gd name="T98" fmla="*/ 646 w 1572"/>
              <a:gd name="T99" fmla="*/ 1559 h 1573"/>
              <a:gd name="T100" fmla="*/ 745 w 1572"/>
              <a:gd name="T101" fmla="*/ 1571 h 157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572" h="1573">
                <a:moveTo>
                  <a:pt x="786" y="1573"/>
                </a:moveTo>
                <a:lnTo>
                  <a:pt x="805" y="1572"/>
                </a:lnTo>
                <a:lnTo>
                  <a:pt x="825" y="1571"/>
                </a:lnTo>
                <a:lnTo>
                  <a:pt x="845" y="1570"/>
                </a:lnTo>
                <a:lnTo>
                  <a:pt x="866" y="1568"/>
                </a:lnTo>
                <a:lnTo>
                  <a:pt x="885" y="1566"/>
                </a:lnTo>
                <a:lnTo>
                  <a:pt x="904" y="1563"/>
                </a:lnTo>
                <a:lnTo>
                  <a:pt x="923" y="1559"/>
                </a:lnTo>
                <a:lnTo>
                  <a:pt x="943" y="1556"/>
                </a:lnTo>
                <a:lnTo>
                  <a:pt x="961" y="1551"/>
                </a:lnTo>
                <a:lnTo>
                  <a:pt x="981" y="1547"/>
                </a:lnTo>
                <a:lnTo>
                  <a:pt x="999" y="1542"/>
                </a:lnTo>
                <a:lnTo>
                  <a:pt x="1018" y="1537"/>
                </a:lnTo>
                <a:lnTo>
                  <a:pt x="1035" y="1531"/>
                </a:lnTo>
                <a:lnTo>
                  <a:pt x="1054" y="1524"/>
                </a:lnTo>
                <a:lnTo>
                  <a:pt x="1072" y="1517"/>
                </a:lnTo>
                <a:lnTo>
                  <a:pt x="1090" y="1511"/>
                </a:lnTo>
                <a:lnTo>
                  <a:pt x="1108" y="1502"/>
                </a:lnTo>
                <a:lnTo>
                  <a:pt x="1125" y="1493"/>
                </a:lnTo>
                <a:lnTo>
                  <a:pt x="1142" y="1484"/>
                </a:lnTo>
                <a:lnTo>
                  <a:pt x="1159" y="1476"/>
                </a:lnTo>
                <a:lnTo>
                  <a:pt x="1175" y="1467"/>
                </a:lnTo>
                <a:lnTo>
                  <a:pt x="1191" y="1457"/>
                </a:lnTo>
                <a:lnTo>
                  <a:pt x="1207" y="1448"/>
                </a:lnTo>
                <a:lnTo>
                  <a:pt x="1224" y="1438"/>
                </a:lnTo>
                <a:lnTo>
                  <a:pt x="1239" y="1427"/>
                </a:lnTo>
                <a:lnTo>
                  <a:pt x="1255" y="1416"/>
                </a:lnTo>
                <a:lnTo>
                  <a:pt x="1270" y="1404"/>
                </a:lnTo>
                <a:lnTo>
                  <a:pt x="1285" y="1393"/>
                </a:lnTo>
                <a:lnTo>
                  <a:pt x="1298" y="1381"/>
                </a:lnTo>
                <a:lnTo>
                  <a:pt x="1313" y="1369"/>
                </a:lnTo>
                <a:lnTo>
                  <a:pt x="1326" y="1355"/>
                </a:lnTo>
                <a:lnTo>
                  <a:pt x="1341" y="1342"/>
                </a:lnTo>
                <a:lnTo>
                  <a:pt x="1354" y="1328"/>
                </a:lnTo>
                <a:lnTo>
                  <a:pt x="1367" y="1314"/>
                </a:lnTo>
                <a:lnTo>
                  <a:pt x="1379" y="1300"/>
                </a:lnTo>
                <a:lnTo>
                  <a:pt x="1392" y="1286"/>
                </a:lnTo>
                <a:lnTo>
                  <a:pt x="1403" y="1271"/>
                </a:lnTo>
                <a:lnTo>
                  <a:pt x="1415" y="1256"/>
                </a:lnTo>
                <a:lnTo>
                  <a:pt x="1426" y="1241"/>
                </a:lnTo>
                <a:lnTo>
                  <a:pt x="1437" y="1225"/>
                </a:lnTo>
                <a:lnTo>
                  <a:pt x="1446" y="1209"/>
                </a:lnTo>
                <a:lnTo>
                  <a:pt x="1456" y="1193"/>
                </a:lnTo>
                <a:lnTo>
                  <a:pt x="1467" y="1176"/>
                </a:lnTo>
                <a:lnTo>
                  <a:pt x="1476" y="1160"/>
                </a:lnTo>
                <a:lnTo>
                  <a:pt x="1484" y="1143"/>
                </a:lnTo>
                <a:lnTo>
                  <a:pt x="1493" y="1126"/>
                </a:lnTo>
                <a:lnTo>
                  <a:pt x="1501" y="1109"/>
                </a:lnTo>
                <a:lnTo>
                  <a:pt x="1509" y="1093"/>
                </a:lnTo>
                <a:lnTo>
                  <a:pt x="1516" y="1073"/>
                </a:lnTo>
                <a:lnTo>
                  <a:pt x="1523" y="1055"/>
                </a:lnTo>
                <a:lnTo>
                  <a:pt x="1529" y="1037"/>
                </a:lnTo>
                <a:lnTo>
                  <a:pt x="1536" y="1019"/>
                </a:lnTo>
                <a:lnTo>
                  <a:pt x="1541" y="1001"/>
                </a:lnTo>
                <a:lnTo>
                  <a:pt x="1545" y="983"/>
                </a:lnTo>
                <a:lnTo>
                  <a:pt x="1550" y="963"/>
                </a:lnTo>
                <a:lnTo>
                  <a:pt x="1555" y="944"/>
                </a:lnTo>
                <a:lnTo>
                  <a:pt x="1558" y="924"/>
                </a:lnTo>
                <a:lnTo>
                  <a:pt x="1562" y="905"/>
                </a:lnTo>
                <a:lnTo>
                  <a:pt x="1564" y="886"/>
                </a:lnTo>
                <a:lnTo>
                  <a:pt x="1567" y="867"/>
                </a:lnTo>
                <a:lnTo>
                  <a:pt x="1568" y="847"/>
                </a:lnTo>
                <a:lnTo>
                  <a:pt x="1570" y="827"/>
                </a:lnTo>
                <a:lnTo>
                  <a:pt x="1571" y="806"/>
                </a:lnTo>
                <a:lnTo>
                  <a:pt x="1572" y="787"/>
                </a:lnTo>
                <a:lnTo>
                  <a:pt x="1571" y="766"/>
                </a:lnTo>
                <a:lnTo>
                  <a:pt x="1570" y="746"/>
                </a:lnTo>
                <a:lnTo>
                  <a:pt x="1568" y="726"/>
                </a:lnTo>
                <a:lnTo>
                  <a:pt x="1567" y="707"/>
                </a:lnTo>
                <a:lnTo>
                  <a:pt x="1564" y="686"/>
                </a:lnTo>
                <a:lnTo>
                  <a:pt x="1562" y="666"/>
                </a:lnTo>
                <a:lnTo>
                  <a:pt x="1558" y="647"/>
                </a:lnTo>
                <a:lnTo>
                  <a:pt x="1555" y="627"/>
                </a:lnTo>
                <a:lnTo>
                  <a:pt x="1550" y="608"/>
                </a:lnTo>
                <a:lnTo>
                  <a:pt x="1545" y="589"/>
                </a:lnTo>
                <a:lnTo>
                  <a:pt x="1541" y="571"/>
                </a:lnTo>
                <a:lnTo>
                  <a:pt x="1536" y="553"/>
                </a:lnTo>
                <a:lnTo>
                  <a:pt x="1529" y="533"/>
                </a:lnTo>
                <a:lnTo>
                  <a:pt x="1523" y="516"/>
                </a:lnTo>
                <a:lnTo>
                  <a:pt x="1516" y="497"/>
                </a:lnTo>
                <a:lnTo>
                  <a:pt x="1509" y="481"/>
                </a:lnTo>
                <a:lnTo>
                  <a:pt x="1501" y="462"/>
                </a:lnTo>
                <a:lnTo>
                  <a:pt x="1493" y="445"/>
                </a:lnTo>
                <a:lnTo>
                  <a:pt x="1484" y="428"/>
                </a:lnTo>
                <a:lnTo>
                  <a:pt x="1476" y="410"/>
                </a:lnTo>
                <a:lnTo>
                  <a:pt x="1467" y="394"/>
                </a:lnTo>
                <a:lnTo>
                  <a:pt x="1456" y="378"/>
                </a:lnTo>
                <a:lnTo>
                  <a:pt x="1446" y="362"/>
                </a:lnTo>
                <a:lnTo>
                  <a:pt x="1437" y="347"/>
                </a:lnTo>
                <a:lnTo>
                  <a:pt x="1426" y="331"/>
                </a:lnTo>
                <a:lnTo>
                  <a:pt x="1415" y="316"/>
                </a:lnTo>
                <a:lnTo>
                  <a:pt x="1403" y="301"/>
                </a:lnTo>
                <a:lnTo>
                  <a:pt x="1392" y="287"/>
                </a:lnTo>
                <a:lnTo>
                  <a:pt x="1379" y="272"/>
                </a:lnTo>
                <a:lnTo>
                  <a:pt x="1367" y="257"/>
                </a:lnTo>
                <a:lnTo>
                  <a:pt x="1354" y="244"/>
                </a:lnTo>
                <a:lnTo>
                  <a:pt x="1341" y="231"/>
                </a:lnTo>
                <a:lnTo>
                  <a:pt x="1326" y="217"/>
                </a:lnTo>
                <a:lnTo>
                  <a:pt x="1313" y="204"/>
                </a:lnTo>
                <a:lnTo>
                  <a:pt x="1298" y="192"/>
                </a:lnTo>
                <a:lnTo>
                  <a:pt x="1285" y="180"/>
                </a:lnTo>
                <a:lnTo>
                  <a:pt x="1270" y="168"/>
                </a:lnTo>
                <a:lnTo>
                  <a:pt x="1255" y="156"/>
                </a:lnTo>
                <a:lnTo>
                  <a:pt x="1239" y="145"/>
                </a:lnTo>
                <a:lnTo>
                  <a:pt x="1224" y="134"/>
                </a:lnTo>
                <a:lnTo>
                  <a:pt x="1207" y="122"/>
                </a:lnTo>
                <a:lnTo>
                  <a:pt x="1191" y="113"/>
                </a:lnTo>
                <a:lnTo>
                  <a:pt x="1175" y="103"/>
                </a:lnTo>
                <a:lnTo>
                  <a:pt x="1159" y="95"/>
                </a:lnTo>
                <a:lnTo>
                  <a:pt x="1142" y="85"/>
                </a:lnTo>
                <a:lnTo>
                  <a:pt x="1125" y="77"/>
                </a:lnTo>
                <a:lnTo>
                  <a:pt x="1108" y="69"/>
                </a:lnTo>
                <a:lnTo>
                  <a:pt x="1090" y="62"/>
                </a:lnTo>
                <a:lnTo>
                  <a:pt x="1072" y="54"/>
                </a:lnTo>
                <a:lnTo>
                  <a:pt x="1054" y="48"/>
                </a:lnTo>
                <a:lnTo>
                  <a:pt x="1035" y="40"/>
                </a:lnTo>
                <a:lnTo>
                  <a:pt x="1018" y="36"/>
                </a:lnTo>
                <a:lnTo>
                  <a:pt x="999" y="29"/>
                </a:lnTo>
                <a:lnTo>
                  <a:pt x="981" y="24"/>
                </a:lnTo>
                <a:lnTo>
                  <a:pt x="961" y="20"/>
                </a:lnTo>
                <a:lnTo>
                  <a:pt x="943" y="16"/>
                </a:lnTo>
                <a:lnTo>
                  <a:pt x="923" y="12"/>
                </a:lnTo>
                <a:lnTo>
                  <a:pt x="904" y="8"/>
                </a:lnTo>
                <a:lnTo>
                  <a:pt x="885" y="5"/>
                </a:lnTo>
                <a:lnTo>
                  <a:pt x="866" y="4"/>
                </a:lnTo>
                <a:lnTo>
                  <a:pt x="845" y="1"/>
                </a:lnTo>
                <a:lnTo>
                  <a:pt x="825" y="0"/>
                </a:lnTo>
                <a:lnTo>
                  <a:pt x="805" y="0"/>
                </a:lnTo>
                <a:lnTo>
                  <a:pt x="786" y="0"/>
                </a:lnTo>
                <a:lnTo>
                  <a:pt x="765" y="0"/>
                </a:lnTo>
                <a:lnTo>
                  <a:pt x="745" y="0"/>
                </a:lnTo>
                <a:lnTo>
                  <a:pt x="724" y="1"/>
                </a:lnTo>
                <a:lnTo>
                  <a:pt x="704" y="4"/>
                </a:lnTo>
                <a:lnTo>
                  <a:pt x="685" y="5"/>
                </a:lnTo>
                <a:lnTo>
                  <a:pt x="666" y="8"/>
                </a:lnTo>
                <a:lnTo>
                  <a:pt x="646" y="12"/>
                </a:lnTo>
                <a:lnTo>
                  <a:pt x="627" y="16"/>
                </a:lnTo>
                <a:lnTo>
                  <a:pt x="608" y="20"/>
                </a:lnTo>
                <a:lnTo>
                  <a:pt x="588" y="24"/>
                </a:lnTo>
                <a:lnTo>
                  <a:pt x="570" y="29"/>
                </a:lnTo>
                <a:lnTo>
                  <a:pt x="552" y="36"/>
                </a:lnTo>
                <a:lnTo>
                  <a:pt x="533" y="40"/>
                </a:lnTo>
                <a:lnTo>
                  <a:pt x="516" y="48"/>
                </a:lnTo>
                <a:lnTo>
                  <a:pt x="497" y="54"/>
                </a:lnTo>
                <a:lnTo>
                  <a:pt x="480" y="62"/>
                </a:lnTo>
                <a:lnTo>
                  <a:pt x="461" y="69"/>
                </a:lnTo>
                <a:lnTo>
                  <a:pt x="444" y="77"/>
                </a:lnTo>
                <a:lnTo>
                  <a:pt x="427" y="85"/>
                </a:lnTo>
                <a:lnTo>
                  <a:pt x="410" y="95"/>
                </a:lnTo>
                <a:lnTo>
                  <a:pt x="394" y="103"/>
                </a:lnTo>
                <a:lnTo>
                  <a:pt x="378" y="113"/>
                </a:lnTo>
                <a:lnTo>
                  <a:pt x="362" y="122"/>
                </a:lnTo>
                <a:lnTo>
                  <a:pt x="346" y="134"/>
                </a:lnTo>
                <a:lnTo>
                  <a:pt x="330" y="145"/>
                </a:lnTo>
                <a:lnTo>
                  <a:pt x="315" y="156"/>
                </a:lnTo>
                <a:lnTo>
                  <a:pt x="300" y="168"/>
                </a:lnTo>
                <a:lnTo>
                  <a:pt x="285" y="180"/>
                </a:lnTo>
                <a:lnTo>
                  <a:pt x="271" y="192"/>
                </a:lnTo>
                <a:lnTo>
                  <a:pt x="257" y="204"/>
                </a:lnTo>
                <a:lnTo>
                  <a:pt x="243" y="217"/>
                </a:lnTo>
                <a:lnTo>
                  <a:pt x="229" y="231"/>
                </a:lnTo>
                <a:lnTo>
                  <a:pt x="215" y="244"/>
                </a:lnTo>
                <a:lnTo>
                  <a:pt x="202" y="257"/>
                </a:lnTo>
                <a:lnTo>
                  <a:pt x="190" y="272"/>
                </a:lnTo>
                <a:lnTo>
                  <a:pt x="179" y="287"/>
                </a:lnTo>
                <a:lnTo>
                  <a:pt x="167" y="301"/>
                </a:lnTo>
                <a:lnTo>
                  <a:pt x="155" y="316"/>
                </a:lnTo>
                <a:lnTo>
                  <a:pt x="144" y="331"/>
                </a:lnTo>
                <a:lnTo>
                  <a:pt x="134" y="347"/>
                </a:lnTo>
                <a:lnTo>
                  <a:pt x="123" y="362"/>
                </a:lnTo>
                <a:lnTo>
                  <a:pt x="112" y="378"/>
                </a:lnTo>
                <a:lnTo>
                  <a:pt x="102" y="394"/>
                </a:lnTo>
                <a:lnTo>
                  <a:pt x="93" y="410"/>
                </a:lnTo>
                <a:lnTo>
                  <a:pt x="84" y="428"/>
                </a:lnTo>
                <a:lnTo>
                  <a:pt x="76" y="445"/>
                </a:lnTo>
                <a:lnTo>
                  <a:pt x="69" y="462"/>
                </a:lnTo>
                <a:lnTo>
                  <a:pt x="61" y="481"/>
                </a:lnTo>
                <a:lnTo>
                  <a:pt x="53" y="497"/>
                </a:lnTo>
                <a:lnTo>
                  <a:pt x="46" y="516"/>
                </a:lnTo>
                <a:lnTo>
                  <a:pt x="40" y="533"/>
                </a:lnTo>
                <a:lnTo>
                  <a:pt x="34" y="553"/>
                </a:lnTo>
                <a:lnTo>
                  <a:pt x="28" y="571"/>
                </a:lnTo>
                <a:lnTo>
                  <a:pt x="23" y="589"/>
                </a:lnTo>
                <a:lnTo>
                  <a:pt x="18" y="608"/>
                </a:lnTo>
                <a:lnTo>
                  <a:pt x="15" y="627"/>
                </a:lnTo>
                <a:lnTo>
                  <a:pt x="11" y="647"/>
                </a:lnTo>
                <a:lnTo>
                  <a:pt x="8" y="666"/>
                </a:lnTo>
                <a:lnTo>
                  <a:pt x="5" y="686"/>
                </a:lnTo>
                <a:lnTo>
                  <a:pt x="3" y="707"/>
                </a:lnTo>
                <a:lnTo>
                  <a:pt x="1" y="726"/>
                </a:lnTo>
                <a:lnTo>
                  <a:pt x="0" y="746"/>
                </a:lnTo>
                <a:lnTo>
                  <a:pt x="0" y="766"/>
                </a:lnTo>
                <a:lnTo>
                  <a:pt x="0" y="787"/>
                </a:lnTo>
                <a:lnTo>
                  <a:pt x="0" y="806"/>
                </a:lnTo>
                <a:lnTo>
                  <a:pt x="0" y="827"/>
                </a:lnTo>
                <a:lnTo>
                  <a:pt x="1" y="847"/>
                </a:lnTo>
                <a:lnTo>
                  <a:pt x="3" y="867"/>
                </a:lnTo>
                <a:lnTo>
                  <a:pt x="5" y="886"/>
                </a:lnTo>
                <a:lnTo>
                  <a:pt x="8" y="905"/>
                </a:lnTo>
                <a:lnTo>
                  <a:pt x="11" y="924"/>
                </a:lnTo>
                <a:lnTo>
                  <a:pt x="15" y="944"/>
                </a:lnTo>
                <a:lnTo>
                  <a:pt x="18" y="963"/>
                </a:lnTo>
                <a:lnTo>
                  <a:pt x="23" y="983"/>
                </a:lnTo>
                <a:lnTo>
                  <a:pt x="28" y="1001"/>
                </a:lnTo>
                <a:lnTo>
                  <a:pt x="34" y="1019"/>
                </a:lnTo>
                <a:lnTo>
                  <a:pt x="40" y="1037"/>
                </a:lnTo>
                <a:lnTo>
                  <a:pt x="46" y="1055"/>
                </a:lnTo>
                <a:lnTo>
                  <a:pt x="53" y="1073"/>
                </a:lnTo>
                <a:lnTo>
                  <a:pt x="61" y="1093"/>
                </a:lnTo>
                <a:lnTo>
                  <a:pt x="69" y="1109"/>
                </a:lnTo>
                <a:lnTo>
                  <a:pt x="76" y="1126"/>
                </a:lnTo>
                <a:lnTo>
                  <a:pt x="84" y="1143"/>
                </a:lnTo>
                <a:lnTo>
                  <a:pt x="93" y="1160"/>
                </a:lnTo>
                <a:lnTo>
                  <a:pt x="102" y="1176"/>
                </a:lnTo>
                <a:lnTo>
                  <a:pt x="112" y="1193"/>
                </a:lnTo>
                <a:lnTo>
                  <a:pt x="123" y="1209"/>
                </a:lnTo>
                <a:lnTo>
                  <a:pt x="134" y="1225"/>
                </a:lnTo>
                <a:lnTo>
                  <a:pt x="144" y="1241"/>
                </a:lnTo>
                <a:lnTo>
                  <a:pt x="155" y="1256"/>
                </a:lnTo>
                <a:lnTo>
                  <a:pt x="167" y="1271"/>
                </a:lnTo>
                <a:lnTo>
                  <a:pt x="179" y="1286"/>
                </a:lnTo>
                <a:lnTo>
                  <a:pt x="190" y="1300"/>
                </a:lnTo>
                <a:lnTo>
                  <a:pt x="202" y="1314"/>
                </a:lnTo>
                <a:lnTo>
                  <a:pt x="215" y="1328"/>
                </a:lnTo>
                <a:lnTo>
                  <a:pt x="229" y="1342"/>
                </a:lnTo>
                <a:lnTo>
                  <a:pt x="243" y="1355"/>
                </a:lnTo>
                <a:lnTo>
                  <a:pt x="257" y="1369"/>
                </a:lnTo>
                <a:lnTo>
                  <a:pt x="271" y="1381"/>
                </a:lnTo>
                <a:lnTo>
                  <a:pt x="285" y="1393"/>
                </a:lnTo>
                <a:lnTo>
                  <a:pt x="300" y="1404"/>
                </a:lnTo>
                <a:lnTo>
                  <a:pt x="315" y="1416"/>
                </a:lnTo>
                <a:lnTo>
                  <a:pt x="330" y="1427"/>
                </a:lnTo>
                <a:lnTo>
                  <a:pt x="346" y="1438"/>
                </a:lnTo>
                <a:lnTo>
                  <a:pt x="362" y="1448"/>
                </a:lnTo>
                <a:lnTo>
                  <a:pt x="378" y="1457"/>
                </a:lnTo>
                <a:lnTo>
                  <a:pt x="394" y="1467"/>
                </a:lnTo>
                <a:lnTo>
                  <a:pt x="410" y="1476"/>
                </a:lnTo>
                <a:lnTo>
                  <a:pt x="427" y="1484"/>
                </a:lnTo>
                <a:lnTo>
                  <a:pt x="444" y="1493"/>
                </a:lnTo>
                <a:lnTo>
                  <a:pt x="461" y="1502"/>
                </a:lnTo>
                <a:lnTo>
                  <a:pt x="480" y="1511"/>
                </a:lnTo>
                <a:lnTo>
                  <a:pt x="497" y="1517"/>
                </a:lnTo>
                <a:lnTo>
                  <a:pt x="516" y="1524"/>
                </a:lnTo>
                <a:lnTo>
                  <a:pt x="533" y="1531"/>
                </a:lnTo>
                <a:lnTo>
                  <a:pt x="552" y="1537"/>
                </a:lnTo>
                <a:lnTo>
                  <a:pt x="570" y="1542"/>
                </a:lnTo>
                <a:lnTo>
                  <a:pt x="588" y="1547"/>
                </a:lnTo>
                <a:lnTo>
                  <a:pt x="608" y="1551"/>
                </a:lnTo>
                <a:lnTo>
                  <a:pt x="627" y="1556"/>
                </a:lnTo>
                <a:lnTo>
                  <a:pt x="646" y="1559"/>
                </a:lnTo>
                <a:lnTo>
                  <a:pt x="666" y="1563"/>
                </a:lnTo>
                <a:lnTo>
                  <a:pt x="685" y="1566"/>
                </a:lnTo>
                <a:lnTo>
                  <a:pt x="704" y="1568"/>
                </a:lnTo>
                <a:lnTo>
                  <a:pt x="724" y="1570"/>
                </a:lnTo>
                <a:lnTo>
                  <a:pt x="745" y="1571"/>
                </a:lnTo>
                <a:lnTo>
                  <a:pt x="765" y="1572"/>
                </a:lnTo>
                <a:lnTo>
                  <a:pt x="786" y="1573"/>
                </a:lnTo>
                <a:lnTo>
                  <a:pt x="786" y="1573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0</xdr:col>
      <xdr:colOff>432954</xdr:colOff>
      <xdr:row>1</xdr:row>
      <xdr:rowOff>28864</xdr:rowOff>
    </xdr:from>
    <xdr:to>
      <xdr:col>1</xdr:col>
      <xdr:colOff>816927</xdr:colOff>
      <xdr:row>1</xdr:row>
      <xdr:rowOff>914020</xdr:rowOff>
    </xdr:to>
    <xdr:pic>
      <xdr:nvPicPr>
        <xdr:cNvPr id="23" name="Imagen 2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5" b="10997"/>
        <a:stretch/>
      </xdr:blipFill>
      <xdr:spPr>
        <a:xfrm>
          <a:off x="432954" y="288637"/>
          <a:ext cx="1177723" cy="885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96454</xdr:colOff>
      <xdr:row>1</xdr:row>
      <xdr:rowOff>67344</xdr:rowOff>
    </xdr:from>
    <xdr:to>
      <xdr:col>1</xdr:col>
      <xdr:colOff>478418</xdr:colOff>
      <xdr:row>1</xdr:row>
      <xdr:rowOff>952500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5" b="10997"/>
        <a:stretch/>
      </xdr:blipFill>
      <xdr:spPr>
        <a:xfrm>
          <a:off x="96454" y="332597"/>
          <a:ext cx="1177723" cy="885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workbookViewId="0">
      <selection sqref="A1:K1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s="1" customFormat="1" ht="18.75" x14ac:dyDescent="0.25">
      <c r="A2" s="55" t="s">
        <v>0</v>
      </c>
      <c r="B2" s="148" t="s">
        <v>110</v>
      </c>
      <c r="C2" s="149"/>
      <c r="D2" s="150"/>
      <c r="E2" s="55" t="s">
        <v>1</v>
      </c>
      <c r="F2" s="151">
        <v>18123594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s="1" customFormat="1" ht="45" customHeight="1" x14ac:dyDescent="0.25">
      <c r="A3" s="26" t="s">
        <v>69</v>
      </c>
      <c r="B3" s="138" t="s">
        <v>718</v>
      </c>
      <c r="C3" s="139"/>
      <c r="D3" s="140"/>
      <c r="E3" s="26" t="s">
        <v>70</v>
      </c>
      <c r="F3" s="141" t="s">
        <v>719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s="1" customFormat="1" ht="45" x14ac:dyDescent="0.25">
      <c r="A4" s="25" t="s">
        <v>71</v>
      </c>
      <c r="B4" s="144" t="s">
        <v>720</v>
      </c>
      <c r="C4" s="145"/>
      <c r="D4" s="146"/>
      <c r="E4" s="56" t="s">
        <v>2</v>
      </c>
      <c r="F4" s="128" t="str">
        <f>IF(AND(F30&gt;=1,IF(B4&lt;&gt;"",F28&gt;=4,F28&gt;=7)),"SI CUMPLE","NO CUMPLE")</f>
        <v>NO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90" x14ac:dyDescent="0.25">
      <c r="A6" s="30" t="s">
        <v>721</v>
      </c>
      <c r="B6" s="30" t="s">
        <v>722</v>
      </c>
      <c r="C6" s="9">
        <v>33766</v>
      </c>
      <c r="D6" s="8">
        <v>34298</v>
      </c>
      <c r="E6" s="7" t="s">
        <v>116</v>
      </c>
      <c r="F6" s="10">
        <f>DATEDIF(C6,D6+1,"y")</f>
        <v>1</v>
      </c>
      <c r="G6" s="10">
        <f>DATEDIF(C6,D6+1,"ym")</f>
        <v>5</v>
      </c>
      <c r="H6" s="10">
        <f>IF(D6=0,0,DATEDIF(C6,D6+1,"md"))+ROUNDDOWN(I6/8,0)</f>
        <v>15</v>
      </c>
      <c r="I6" s="11">
        <v>0</v>
      </c>
      <c r="J6" s="37" t="s">
        <v>313</v>
      </c>
      <c r="K6" s="101" t="s">
        <v>154</v>
      </c>
      <c r="L6" s="14"/>
      <c r="M6" s="14"/>
      <c r="N6" s="14"/>
    </row>
    <row r="7" spans="1:14" s="1" customFormat="1" ht="90" x14ac:dyDescent="0.25">
      <c r="A7" s="30" t="s">
        <v>721</v>
      </c>
      <c r="B7" s="30" t="s">
        <v>723</v>
      </c>
      <c r="C7" s="9">
        <v>34366</v>
      </c>
      <c r="D7" s="8">
        <v>34454</v>
      </c>
      <c r="E7" s="7" t="s">
        <v>116</v>
      </c>
      <c r="F7" s="10">
        <f>DATEDIF(C7,D7+1,"y")</f>
        <v>0</v>
      </c>
      <c r="G7" s="10">
        <f>DATEDIF(C7,D7+1,"ym")</f>
        <v>3</v>
      </c>
      <c r="H7" s="10">
        <f>IF(D7=0,0,DATEDIF(C7,D7+1,"md"))+ROUNDDOWN(I7/8,0)</f>
        <v>0</v>
      </c>
      <c r="I7" s="11">
        <v>0</v>
      </c>
      <c r="J7" s="37" t="s">
        <v>313</v>
      </c>
      <c r="K7" s="101" t="s">
        <v>154</v>
      </c>
      <c r="L7" s="14"/>
      <c r="M7" s="14"/>
      <c r="N7" s="14"/>
    </row>
    <row r="8" spans="1:14" s="1" customFormat="1" ht="90" x14ac:dyDescent="0.25">
      <c r="A8" s="30" t="s">
        <v>724</v>
      </c>
      <c r="B8" s="30" t="s">
        <v>725</v>
      </c>
      <c r="C8" s="9">
        <v>35886</v>
      </c>
      <c r="D8" s="9">
        <v>37133</v>
      </c>
      <c r="E8" s="7" t="s">
        <v>116</v>
      </c>
      <c r="F8" s="10">
        <f>DATEDIF(C8,D8+1,"y")</f>
        <v>3</v>
      </c>
      <c r="G8" s="10">
        <f>DATEDIF(C8,D8+1,"ym")</f>
        <v>4</v>
      </c>
      <c r="H8" s="10">
        <f>IF(D8=0,0,DATEDIF(C8,D8+1,"md"))+ROUNDDOWN(I8/8,0)</f>
        <v>30</v>
      </c>
      <c r="I8" s="11">
        <v>0</v>
      </c>
      <c r="J8" s="37" t="s">
        <v>313</v>
      </c>
      <c r="K8" s="101" t="s">
        <v>154</v>
      </c>
      <c r="L8" s="14"/>
      <c r="M8" s="14"/>
      <c r="N8" s="14"/>
    </row>
    <row r="9" spans="1:14" s="1" customFormat="1" ht="90" x14ac:dyDescent="0.25">
      <c r="A9" s="30" t="s">
        <v>726</v>
      </c>
      <c r="B9" s="30" t="s">
        <v>725</v>
      </c>
      <c r="C9" s="9">
        <v>37165</v>
      </c>
      <c r="D9" s="9">
        <v>41009</v>
      </c>
      <c r="E9" s="7" t="s">
        <v>116</v>
      </c>
      <c r="F9" s="10">
        <f>DATEDIF(C9,D9+1,"y")</f>
        <v>10</v>
      </c>
      <c r="G9" s="10">
        <f>DATEDIF(C9,D9+1,"ym")</f>
        <v>6</v>
      </c>
      <c r="H9" s="10">
        <f>IF(D9=0,0,DATEDIF(C9,D9+1,"md"))+ROUNDDOWN(I9/8,0)</f>
        <v>10</v>
      </c>
      <c r="I9" s="11">
        <v>0</v>
      </c>
      <c r="J9" s="37" t="s">
        <v>313</v>
      </c>
      <c r="K9" s="101" t="s">
        <v>154</v>
      </c>
      <c r="L9" s="14"/>
      <c r="M9" s="14"/>
      <c r="N9" s="14"/>
    </row>
    <row r="10" spans="1:14" s="1" customFormat="1" x14ac:dyDescent="0.25">
      <c r="A10" s="30"/>
      <c r="B10" s="30"/>
      <c r="C10" s="9"/>
      <c r="D10" s="9"/>
      <c r="E10" s="7"/>
      <c r="F10" s="10">
        <f t="shared" ref="F10:F23" si="0">DATEDIF(C10,D10+1,"y")</f>
        <v>0</v>
      </c>
      <c r="G10" s="10">
        <f t="shared" ref="G10:G23" si="1">DATEDIF(C10,D10+1,"ym")</f>
        <v>0</v>
      </c>
      <c r="H10" s="10">
        <f t="shared" ref="H10:H23" si="2">IF(D10=0,0,DATEDIF(C10,D10+1,"md"))+ROUNDDOWN(I10/8,0)</f>
        <v>0</v>
      </c>
      <c r="I10" s="11">
        <v>0</v>
      </c>
      <c r="J10" s="37"/>
      <c r="K10" s="101"/>
      <c r="L10" s="14"/>
      <c r="M10" s="14"/>
      <c r="N10" s="14"/>
    </row>
    <row r="11" spans="1:14" s="1" customFormat="1" x14ac:dyDescent="0.25">
      <c r="A11" s="30"/>
      <c r="B11" s="30"/>
      <c r="C11" s="9"/>
      <c r="D11" s="9"/>
      <c r="E11" s="7"/>
      <c r="F11" s="10">
        <f t="shared" si="0"/>
        <v>0</v>
      </c>
      <c r="G11" s="10">
        <f t="shared" si="1"/>
        <v>0</v>
      </c>
      <c r="H11" s="10">
        <f t="shared" si="2"/>
        <v>0</v>
      </c>
      <c r="I11" s="11">
        <v>0</v>
      </c>
      <c r="J11" s="37"/>
      <c r="K11" s="101"/>
      <c r="L11" s="14"/>
      <c r="M11" s="14"/>
      <c r="N11" s="14"/>
    </row>
    <row r="12" spans="1:14" s="1" customFormat="1" x14ac:dyDescent="0.25">
      <c r="A12" s="30"/>
      <c r="B12" s="30"/>
      <c r="C12" s="9"/>
      <c r="D12" s="9"/>
      <c r="E12" s="7"/>
      <c r="F12" s="10">
        <f t="shared" si="0"/>
        <v>0</v>
      </c>
      <c r="G12" s="10">
        <f t="shared" si="1"/>
        <v>0</v>
      </c>
      <c r="H12" s="10">
        <f t="shared" si="2"/>
        <v>0</v>
      </c>
      <c r="I12" s="11">
        <v>0</v>
      </c>
      <c r="J12" s="37"/>
      <c r="K12" s="101"/>
      <c r="L12" s="14"/>
      <c r="M12" s="14"/>
      <c r="N12" s="14"/>
    </row>
    <row r="13" spans="1:14" s="1" customFormat="1" x14ac:dyDescent="0.25">
      <c r="A13" s="30"/>
      <c r="B13" s="30"/>
      <c r="C13" s="9"/>
      <c r="D13" s="9"/>
      <c r="E13" s="7"/>
      <c r="F13" s="10">
        <f t="shared" si="0"/>
        <v>0</v>
      </c>
      <c r="G13" s="10">
        <f t="shared" si="1"/>
        <v>0</v>
      </c>
      <c r="H13" s="10">
        <f t="shared" si="2"/>
        <v>0</v>
      </c>
      <c r="I13" s="11">
        <v>0</v>
      </c>
      <c r="J13" s="37"/>
      <c r="K13" s="101"/>
      <c r="L13" s="14"/>
      <c r="M13" s="14"/>
      <c r="N13" s="14"/>
    </row>
    <row r="14" spans="1:14" s="1" customFormat="1" x14ac:dyDescent="0.25">
      <c r="A14" s="30"/>
      <c r="B14" s="30"/>
      <c r="C14" s="9"/>
      <c r="D14" s="9"/>
      <c r="E14" s="7"/>
      <c r="F14" s="10">
        <f t="shared" si="0"/>
        <v>0</v>
      </c>
      <c r="G14" s="10">
        <f t="shared" si="1"/>
        <v>0</v>
      </c>
      <c r="H14" s="10">
        <f t="shared" si="2"/>
        <v>0</v>
      </c>
      <c r="I14" s="11">
        <v>0</v>
      </c>
      <c r="J14" s="37"/>
      <c r="K14" s="101"/>
      <c r="L14" s="14"/>
      <c r="M14" s="14"/>
      <c r="N14" s="14"/>
    </row>
    <row r="15" spans="1:14" s="1" customFormat="1" x14ac:dyDescent="0.25">
      <c r="A15" s="30"/>
      <c r="B15" s="30"/>
      <c r="C15" s="9"/>
      <c r="D15" s="9"/>
      <c r="E15" s="7"/>
      <c r="F15" s="10">
        <f t="shared" si="0"/>
        <v>0</v>
      </c>
      <c r="G15" s="10">
        <f t="shared" si="1"/>
        <v>0</v>
      </c>
      <c r="H15" s="10">
        <f t="shared" si="2"/>
        <v>0</v>
      </c>
      <c r="I15" s="11">
        <v>0</v>
      </c>
      <c r="J15" s="37"/>
      <c r="K15" s="101"/>
      <c r="L15" s="14"/>
      <c r="M15" s="14"/>
      <c r="N15" s="14"/>
    </row>
    <row r="16" spans="1:14" s="1" customFormat="1" x14ac:dyDescent="0.25">
      <c r="A16" s="30"/>
      <c r="B16" s="30"/>
      <c r="C16" s="9"/>
      <c r="D16" s="9"/>
      <c r="E16" s="7"/>
      <c r="F16" s="10">
        <f t="shared" si="0"/>
        <v>0</v>
      </c>
      <c r="G16" s="10">
        <f t="shared" si="1"/>
        <v>0</v>
      </c>
      <c r="H16" s="10">
        <f t="shared" si="2"/>
        <v>0</v>
      </c>
      <c r="I16" s="11">
        <v>0</v>
      </c>
      <c r="J16" s="37"/>
      <c r="K16" s="101"/>
      <c r="L16" s="14"/>
      <c r="M16" s="14"/>
      <c r="N16" s="14"/>
    </row>
    <row r="17" spans="1:15" s="1" customFormat="1" x14ac:dyDescent="0.25">
      <c r="A17" s="30"/>
      <c r="B17" s="30"/>
      <c r="C17" s="9"/>
      <c r="D17" s="9"/>
      <c r="E17" s="7"/>
      <c r="F17" s="10">
        <f t="shared" si="0"/>
        <v>0</v>
      </c>
      <c r="G17" s="10">
        <f t="shared" si="1"/>
        <v>0</v>
      </c>
      <c r="H17" s="10">
        <f t="shared" si="2"/>
        <v>0</v>
      </c>
      <c r="I17" s="11">
        <v>0</v>
      </c>
      <c r="J17" s="37"/>
      <c r="K17" s="101"/>
      <c r="L17" s="14"/>
      <c r="M17" s="14"/>
      <c r="N17" s="14"/>
    </row>
    <row r="18" spans="1:15" s="1" customFormat="1" x14ac:dyDescent="0.25">
      <c r="A18" s="30"/>
      <c r="B18" s="30"/>
      <c r="C18" s="9"/>
      <c r="D18" s="9"/>
      <c r="E18" s="7"/>
      <c r="F18" s="10">
        <f t="shared" si="0"/>
        <v>0</v>
      </c>
      <c r="G18" s="10">
        <f t="shared" si="1"/>
        <v>0</v>
      </c>
      <c r="H18" s="10">
        <f t="shared" si="2"/>
        <v>0</v>
      </c>
      <c r="I18" s="11">
        <v>0</v>
      </c>
      <c r="J18" s="37"/>
      <c r="K18" s="101"/>
      <c r="L18" s="14"/>
      <c r="M18" s="14"/>
      <c r="N18" s="14"/>
    </row>
    <row r="19" spans="1:15" s="1" customFormat="1" x14ac:dyDescent="0.25">
      <c r="A19" s="30"/>
      <c r="B19" s="35"/>
      <c r="C19" s="9"/>
      <c r="D19" s="9"/>
      <c r="E19" s="7"/>
      <c r="F19" s="10">
        <f t="shared" si="0"/>
        <v>0</v>
      </c>
      <c r="G19" s="10">
        <f t="shared" si="1"/>
        <v>0</v>
      </c>
      <c r="H19" s="10">
        <f t="shared" si="2"/>
        <v>0</v>
      </c>
      <c r="I19" s="11">
        <v>0</v>
      </c>
      <c r="J19" s="37"/>
      <c r="K19" s="101"/>
      <c r="L19" s="14"/>
      <c r="M19" s="14"/>
      <c r="N19" s="14"/>
      <c r="O19" s="3"/>
    </row>
    <row r="20" spans="1:15" s="1" customFormat="1" x14ac:dyDescent="0.25">
      <c r="A20" s="30"/>
      <c r="B20" s="35"/>
      <c r="C20" s="9"/>
      <c r="D20" s="9"/>
      <c r="E20" s="7"/>
      <c r="F20" s="10">
        <f t="shared" si="0"/>
        <v>0</v>
      </c>
      <c r="G20" s="10">
        <f t="shared" si="1"/>
        <v>0</v>
      </c>
      <c r="H20" s="10">
        <f t="shared" si="2"/>
        <v>0</v>
      </c>
      <c r="I20" s="11">
        <v>0</v>
      </c>
      <c r="J20" s="37"/>
      <c r="K20" s="101"/>
      <c r="L20" s="14"/>
      <c r="M20" s="14"/>
      <c r="N20" s="14"/>
      <c r="O20" s="3"/>
    </row>
    <row r="21" spans="1:15" s="1" customFormat="1" x14ac:dyDescent="0.25">
      <c r="A21" s="30"/>
      <c r="B21" s="30"/>
      <c r="C21" s="8"/>
      <c r="D21" s="9"/>
      <c r="E21" s="7"/>
      <c r="F21" s="10">
        <f t="shared" si="0"/>
        <v>0</v>
      </c>
      <c r="G21" s="10">
        <f t="shared" si="1"/>
        <v>0</v>
      </c>
      <c r="H21" s="10">
        <f t="shared" si="2"/>
        <v>0</v>
      </c>
      <c r="I21" s="11">
        <v>0</v>
      </c>
      <c r="J21" s="37"/>
      <c r="K21" s="101"/>
      <c r="L21" s="14"/>
      <c r="M21" s="14"/>
      <c r="N21" s="14"/>
      <c r="O21" s="3"/>
    </row>
    <row r="22" spans="1:15" s="1" customFormat="1" x14ac:dyDescent="0.25">
      <c r="A22" s="30"/>
      <c r="B22" s="30"/>
      <c r="C22" s="9"/>
      <c r="D22" s="9"/>
      <c r="E22" s="7"/>
      <c r="F22" s="10">
        <f t="shared" si="0"/>
        <v>0</v>
      </c>
      <c r="G22" s="10">
        <f t="shared" si="1"/>
        <v>0</v>
      </c>
      <c r="H22" s="10">
        <f t="shared" si="2"/>
        <v>0</v>
      </c>
      <c r="I22" s="11">
        <v>0</v>
      </c>
      <c r="J22" s="37"/>
      <c r="K22" s="101"/>
      <c r="L22" s="14"/>
      <c r="M22" s="14"/>
      <c r="N22" s="14"/>
      <c r="O22" s="3"/>
    </row>
    <row r="23" spans="1:15" s="1" customFormat="1" x14ac:dyDescent="0.25">
      <c r="A23" s="30"/>
      <c r="B23" s="30"/>
      <c r="C23" s="9"/>
      <c r="D23" s="9"/>
      <c r="E23" s="7"/>
      <c r="F23" s="10">
        <f t="shared" si="0"/>
        <v>0</v>
      </c>
      <c r="G23" s="10">
        <f t="shared" si="1"/>
        <v>0</v>
      </c>
      <c r="H23" s="10">
        <f t="shared" si="2"/>
        <v>0</v>
      </c>
      <c r="I23" s="11">
        <v>0</v>
      </c>
      <c r="J23" s="37"/>
      <c r="K23" s="101"/>
      <c r="L23" s="14"/>
      <c r="M23" s="14"/>
      <c r="N23" s="14"/>
      <c r="O23" s="3"/>
    </row>
    <row r="24" spans="1:15" s="1" customFormat="1" x14ac:dyDescent="0.25">
      <c r="A24" s="30"/>
      <c r="B24" s="30"/>
      <c r="C24" s="9"/>
      <c r="D24" s="9"/>
      <c r="E24" s="7"/>
      <c r="F24" s="10">
        <f>DATEDIF(C24,D24+1,"y")</f>
        <v>0</v>
      </c>
      <c r="G24" s="10">
        <f>DATEDIF(C24,D24+1,"ym")</f>
        <v>0</v>
      </c>
      <c r="H24" s="10">
        <f>IF(D24=0,0,DATEDIF(C24,D24+1,"md"))+ROUNDDOWN(I24/8,0)</f>
        <v>0</v>
      </c>
      <c r="I24" s="11">
        <v>0</v>
      </c>
      <c r="J24" s="37"/>
      <c r="K24" s="101"/>
      <c r="L24" s="14"/>
      <c r="M24" s="14"/>
      <c r="N24" s="14"/>
      <c r="O24" s="3"/>
    </row>
    <row r="25" spans="1:15" s="1" customFormat="1" x14ac:dyDescent="0.25">
      <c r="A25" s="36"/>
      <c r="B25" s="36"/>
      <c r="C25" s="28"/>
      <c r="D25" s="28"/>
      <c r="E25" s="28"/>
      <c r="F25" s="10">
        <f>DATEDIF(C25,D25+1,"y")</f>
        <v>0</v>
      </c>
      <c r="G25" s="10">
        <f>DATEDIF(C25,D25+1,"ym")</f>
        <v>0</v>
      </c>
      <c r="H25" s="10">
        <f>IF(D25=0,0,DATEDIF(C25,D25+1,"md"))+ROUNDDOWN(I25/8,0)</f>
        <v>0</v>
      </c>
      <c r="I25" s="11">
        <v>0</v>
      </c>
      <c r="J25" s="38"/>
      <c r="K25" s="102"/>
      <c r="L25" s="14"/>
      <c r="M25" s="14"/>
      <c r="N25" s="14"/>
      <c r="O25" s="3"/>
    </row>
    <row r="26" spans="1:15" s="1" customFormat="1" ht="42.75" customHeight="1" x14ac:dyDescent="0.25">
      <c r="A26" s="54"/>
      <c r="B26" s="54"/>
      <c r="C26" s="54"/>
      <c r="D26" s="54"/>
      <c r="E26" s="54"/>
      <c r="F26" s="12"/>
      <c r="G26" s="13"/>
      <c r="H26" s="13"/>
      <c r="I26" s="13"/>
      <c r="J26" s="14"/>
      <c r="K26" s="86"/>
      <c r="L26" s="14"/>
      <c r="M26" s="14"/>
      <c r="N26" s="14"/>
      <c r="O26" s="3"/>
    </row>
    <row r="27" spans="1:15" ht="22.5" customHeight="1" x14ac:dyDescent="0.25">
      <c r="A27" s="54"/>
      <c r="B27" s="54"/>
      <c r="C27" s="54"/>
      <c r="D27" s="54"/>
      <c r="E27" s="15" t="s">
        <v>14</v>
      </c>
      <c r="F27" s="16">
        <f>SUMIFS(F$6:F$25,$K$6:K25,"SI")</f>
        <v>14</v>
      </c>
      <c r="G27" s="16">
        <f>SUMIFS(G$6:G$25,$K$6:$K$25,"SI")</f>
        <v>18</v>
      </c>
      <c r="H27" s="16">
        <f>SUMIFS(H$6:H$25,$K$6:$K$25,"SI")</f>
        <v>55</v>
      </c>
      <c r="I27" s="32"/>
      <c r="J27" s="162" t="s">
        <v>15</v>
      </c>
      <c r="K27" s="162"/>
      <c r="L27" s="14"/>
      <c r="M27" s="14"/>
      <c r="N27" s="14"/>
    </row>
    <row r="28" spans="1:15" ht="22.5" customHeight="1" x14ac:dyDescent="0.25">
      <c r="A28" s="54"/>
      <c r="B28" s="54"/>
      <c r="C28" s="54"/>
      <c r="D28" s="54"/>
      <c r="E28" s="17" t="s">
        <v>16</v>
      </c>
      <c r="F28" s="18">
        <f>F27+J28</f>
        <v>15</v>
      </c>
      <c r="G28" s="18">
        <f>G27-(ROUNDDOWN((G27+K28)/12,0)*12)+K28</f>
        <v>7</v>
      </c>
      <c r="H28" s="18">
        <f>H27-(K28*30)</f>
        <v>25</v>
      </c>
      <c r="I28" s="32"/>
      <c r="J28" s="103">
        <f>ROUNDDOWN((G27+K28)/12,0)</f>
        <v>1</v>
      </c>
      <c r="K28" s="103">
        <f>ROUNDDOWN(H27/30,0)</f>
        <v>1</v>
      </c>
      <c r="L28" s="54"/>
      <c r="M28" s="54"/>
      <c r="N28" s="54"/>
    </row>
    <row r="29" spans="1:15" ht="22.5" customHeight="1" x14ac:dyDescent="0.25">
      <c r="A29" s="54"/>
      <c r="B29" s="54"/>
      <c r="C29" s="54"/>
      <c r="D29" s="54"/>
      <c r="E29" s="19" t="s">
        <v>17</v>
      </c>
      <c r="F29" s="16">
        <f>SUMIFS(F$6:F$25,$E$6:$E$25,"AMBIENTAL",$K$6:$K$25,"SI")</f>
        <v>0</v>
      </c>
      <c r="G29" s="16">
        <f>SUMIFS(G$6:G$25,$E$6:$E$25,"AMBIENTAL",$K$6:$K$25,"SI")</f>
        <v>0</v>
      </c>
      <c r="H29" s="16">
        <f>SUMIFS(H$6:H$25,$E$6:$E$25,"AMBIENTAL",$K$6:$K$25,"SI")</f>
        <v>0</v>
      </c>
      <c r="I29" s="32"/>
      <c r="J29" s="103"/>
      <c r="K29" s="103"/>
      <c r="L29" s="54"/>
      <c r="M29" s="54"/>
      <c r="N29" s="54"/>
    </row>
    <row r="30" spans="1:15" ht="22.5" customHeight="1" x14ac:dyDescent="0.25">
      <c r="A30" s="54"/>
      <c r="B30" s="54"/>
      <c r="C30" s="54"/>
      <c r="D30" s="54"/>
      <c r="E30" s="20" t="s">
        <v>18</v>
      </c>
      <c r="F30" s="21">
        <f>F29+J30</f>
        <v>0</v>
      </c>
      <c r="G30" s="21">
        <f>G29-(ROUNDDOWN((G29+K30)/12,0)*12)+K30</f>
        <v>0</v>
      </c>
      <c r="H30" s="21">
        <f>H29-(K30*30)</f>
        <v>0</v>
      </c>
      <c r="I30" s="32"/>
      <c r="J30" s="103">
        <f>ROUNDDOWN((G29+K30)/12,0)</f>
        <v>0</v>
      </c>
      <c r="K30" s="103">
        <f>ROUNDDOWN(H29/30,0)</f>
        <v>0</v>
      </c>
      <c r="L30" s="54"/>
      <c r="M30" s="54"/>
      <c r="N30" s="54"/>
    </row>
    <row r="31" spans="1:15" ht="22.5" customHeight="1" x14ac:dyDescent="0.25">
      <c r="A31" s="54"/>
      <c r="B31" s="54"/>
      <c r="C31" s="54"/>
      <c r="D31" s="54"/>
      <c r="E31" s="19" t="s">
        <v>19</v>
      </c>
      <c r="F31" s="16">
        <f>SUMIFS(F$6:F$25,$E$6:$E$25,"GENERAL",$K$6:$K$25,"SI")</f>
        <v>14</v>
      </c>
      <c r="G31" s="16">
        <f>SUMIFS(G$6:G$25,$E$6:$E$25,"GENERAL",$K$6:$K$25,"SI")</f>
        <v>18</v>
      </c>
      <c r="H31" s="16">
        <f>SUMIFS(H$6:H$25,$E$6:$E$25,"GENERAL",$K$6:$K$25,"SI")</f>
        <v>55</v>
      </c>
      <c r="I31" s="32"/>
      <c r="J31" s="103"/>
      <c r="K31" s="103"/>
      <c r="L31" s="54"/>
      <c r="M31" s="54"/>
      <c r="N31" s="54"/>
    </row>
    <row r="32" spans="1:15" ht="22.5" customHeight="1" x14ac:dyDescent="0.25">
      <c r="A32" s="54"/>
      <c r="B32" s="54"/>
      <c r="C32" s="54"/>
      <c r="D32" s="54"/>
      <c r="E32" s="22" t="s">
        <v>20</v>
      </c>
      <c r="F32" s="23">
        <f>F31+J32</f>
        <v>15</v>
      </c>
      <c r="G32" s="23">
        <f>G31-(ROUNDDOWN((G31+K32)/12,0)*12)+K32</f>
        <v>7</v>
      </c>
      <c r="H32" s="23">
        <f>H31-(K32*30)</f>
        <v>25</v>
      </c>
      <c r="I32" s="32"/>
      <c r="J32" s="103">
        <f>ROUNDDOWN((G31+K32)/12,0)</f>
        <v>1</v>
      </c>
      <c r="K32" s="103">
        <f>ROUNDDOWN(H31/30,0)</f>
        <v>1</v>
      </c>
      <c r="L32" s="54"/>
      <c r="M32" s="54"/>
      <c r="N32" s="54"/>
    </row>
    <row r="33" spans="1:15" x14ac:dyDescent="0.25">
      <c r="A33" s="137" t="s">
        <v>76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54"/>
      <c r="M33" s="54"/>
      <c r="N33" s="54"/>
    </row>
    <row r="34" spans="1:15" x14ac:dyDescent="0.25">
      <c r="A34" s="54"/>
      <c r="B34" s="54"/>
      <c r="C34" s="54"/>
      <c r="D34" s="54"/>
      <c r="E34" s="54"/>
      <c r="F34" s="54"/>
      <c r="G34" s="88"/>
      <c r="H34" s="87"/>
      <c r="I34" s="87"/>
      <c r="J34" s="54"/>
      <c r="K34" s="85"/>
      <c r="L34" s="54"/>
      <c r="M34" s="54"/>
      <c r="N34" s="54"/>
    </row>
    <row r="35" spans="1:15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14"/>
      <c r="K35" s="85"/>
      <c r="L35" s="54"/>
      <c r="M35" s="54"/>
      <c r="N35" s="54"/>
    </row>
    <row r="36" spans="1:15" ht="15.75" thickBot="1" x14ac:dyDescent="0.3">
      <c r="A36" s="54"/>
      <c r="B36" s="126"/>
      <c r="C36" s="54"/>
      <c r="D36" s="126"/>
      <c r="E36" s="126"/>
      <c r="F36" s="54"/>
      <c r="G36" s="54"/>
      <c r="H36" s="54"/>
      <c r="I36" s="126"/>
      <c r="J36" s="127"/>
      <c r="K36" s="85"/>
      <c r="L36" s="54"/>
      <c r="M36" s="54"/>
      <c r="N36" s="54"/>
    </row>
    <row r="37" spans="1:15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14"/>
      <c r="K37" s="85"/>
      <c r="L37" s="54"/>
      <c r="M37" s="54"/>
      <c r="N37" s="54"/>
    </row>
    <row r="38" spans="1:15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</row>
    <row r="39" spans="1:15" s="1" customFormat="1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14"/>
      <c r="K39" s="85"/>
      <c r="L39" s="54"/>
      <c r="M39" s="54"/>
      <c r="N39" s="54"/>
      <c r="O39" s="3"/>
    </row>
    <row r="40" spans="1:15" ht="15.75" thickBot="1" x14ac:dyDescent="0.3">
      <c r="A40" s="54"/>
      <c r="B40" s="126"/>
      <c r="C40" s="54"/>
      <c r="D40" s="126"/>
      <c r="E40" s="126"/>
      <c r="F40" s="54"/>
      <c r="G40" s="54"/>
      <c r="H40" s="54"/>
      <c r="I40" s="126"/>
      <c r="J40" s="127"/>
      <c r="K40" s="85"/>
      <c r="L40" s="54"/>
      <c r="M40" s="54"/>
      <c r="N40" s="54"/>
    </row>
  </sheetData>
  <autoFilter ref="A5:K23"/>
  <customSheetViews>
    <customSheetView guid="{DFB4BDB3-5D3E-4DA0-A3F8-EB9B3B103ABC}" showGridLines="0" fitToPage="1" showAutoFilter="1">
      <selection sqref="A1:K1"/>
      <pageMargins left="0.25" right="0.25" top="0.75" bottom="0.75" header="0.3" footer="0.3"/>
      <printOptions horizontalCentered="1" verticalCentered="1" gridLines="1"/>
      <pageSetup scale="55" orientation="landscape" r:id="rId1"/>
      <autoFilter ref="A5:K23"/>
    </customSheetView>
  </customSheetViews>
  <mergeCells count="11">
    <mergeCell ref="A33:K33"/>
    <mergeCell ref="B3:D3"/>
    <mergeCell ref="F3:I3"/>
    <mergeCell ref="B4:D4"/>
    <mergeCell ref="A1:K1"/>
    <mergeCell ref="B2:D2"/>
    <mergeCell ref="F2:I2"/>
    <mergeCell ref="J2:K2"/>
    <mergeCell ref="J3:K4"/>
    <mergeCell ref="G4:I4"/>
    <mergeCell ref="J27:K27"/>
  </mergeCells>
  <conditionalFormatting sqref="F4:G4">
    <cfRule type="containsText" dxfId="65" priority="1" operator="containsText" text="NO">
      <formula>NOT(ISERROR(SEARCH("NO",F4)))</formula>
    </cfRule>
    <cfRule type="containsText" dxfId="64" priority="2" operator="containsText" text="SI">
      <formula>NOT(ISERROR(SEARCH("SI",F4)))</formula>
    </cfRule>
  </conditionalFormatting>
  <dataValidations count="3">
    <dataValidation type="list" allowBlank="1" showInputMessage="1" showErrorMessage="1" sqref="K6:K25">
      <formula1>"SI,NO"</formula1>
    </dataValidation>
    <dataValidation type="list" allowBlank="1" showInputMessage="1" showErrorMessage="1" error="DEBE DIGITAR SI ES AMBIENTAL O SI ES GENERAL" promptTitle="POR FAVOR" prompt="DIGITE SI ES AMBIENTAL O SI ES GENERAL" sqref="E6:E25">
      <formula1>"AMBIENTAL,GENERAL"</formula1>
    </dataValidation>
    <dataValidation type="date" operator="greaterThan" allowBlank="1" showInputMessage="1" showErrorMessage="1" errorTitle="OJO" error="NO SE HA DIGITADO UNA FECHA VÁLIDA DD/MM/AA" promptTitle="POR FAVOR" prompt="Debe digitar una fecha DD/MM/AA" sqref="C6:D25">
      <formula1>1900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25" right="0.25" top="0.75" bottom="0.75" header="0.3" footer="0.3"/>
  <pageSetup scale="55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workbookViewId="0">
      <selection activeCell="A2" sqref="A2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s="1" customFormat="1" ht="18.75" x14ac:dyDescent="0.25">
      <c r="A2" s="55" t="s">
        <v>0</v>
      </c>
      <c r="B2" s="148" t="s">
        <v>101</v>
      </c>
      <c r="C2" s="149"/>
      <c r="D2" s="150"/>
      <c r="E2" s="55" t="s">
        <v>1</v>
      </c>
      <c r="F2" s="151">
        <v>86043201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s="1" customFormat="1" ht="45" customHeight="1" x14ac:dyDescent="0.25">
      <c r="A3" s="26" t="s">
        <v>69</v>
      </c>
      <c r="B3" s="138" t="s">
        <v>569</v>
      </c>
      <c r="C3" s="139"/>
      <c r="D3" s="140"/>
      <c r="E3" s="26" t="s">
        <v>70</v>
      </c>
      <c r="F3" s="141" t="s">
        <v>570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s="1" customFormat="1" ht="45" x14ac:dyDescent="0.25">
      <c r="A4" s="25" t="s">
        <v>71</v>
      </c>
      <c r="B4" s="144" t="s">
        <v>571</v>
      </c>
      <c r="C4" s="145"/>
      <c r="D4" s="146"/>
      <c r="E4" s="56" t="s">
        <v>2</v>
      </c>
      <c r="F4" s="128" t="str">
        <f>IF(AND(F30&gt;=1,IF(B4&lt;&gt;"",F28&gt;=4,F28&gt;=7)),"SI CUMPLE","NO CUMPLE")</f>
        <v>SI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30" x14ac:dyDescent="0.25">
      <c r="A6" s="30" t="s">
        <v>572</v>
      </c>
      <c r="B6" s="30" t="s">
        <v>573</v>
      </c>
      <c r="C6" s="9">
        <v>41974</v>
      </c>
      <c r="D6" s="8">
        <v>42216</v>
      </c>
      <c r="E6" s="7" t="s">
        <v>149</v>
      </c>
      <c r="F6" s="10">
        <f>DATEDIF(C6,D6+1,"y")</f>
        <v>0</v>
      </c>
      <c r="G6" s="10">
        <f>DATEDIF(C6,D6+1,"ym")</f>
        <v>8</v>
      </c>
      <c r="H6" s="10">
        <f>IF(D6=0,0,DATEDIF(C6,D6+1,"md"))+ROUNDDOWN(I6/8,0)</f>
        <v>0</v>
      </c>
      <c r="I6" s="11">
        <v>0</v>
      </c>
      <c r="J6" s="37"/>
      <c r="K6" s="101" t="s">
        <v>154</v>
      </c>
      <c r="L6" s="14"/>
      <c r="M6" s="14"/>
      <c r="N6" s="14"/>
    </row>
    <row r="7" spans="1:14" s="1" customFormat="1" ht="30" x14ac:dyDescent="0.25">
      <c r="A7" s="30" t="s">
        <v>572</v>
      </c>
      <c r="B7" s="30" t="s">
        <v>574</v>
      </c>
      <c r="C7" s="9">
        <v>41561</v>
      </c>
      <c r="D7" s="8">
        <v>41973</v>
      </c>
      <c r="E7" s="7" t="s">
        <v>149</v>
      </c>
      <c r="F7" s="10">
        <f>DATEDIF(C7,D7+1,"y")</f>
        <v>1</v>
      </c>
      <c r="G7" s="10">
        <f>DATEDIF(C7,D7+1,"ym")</f>
        <v>1</v>
      </c>
      <c r="H7" s="10">
        <f>IF(D7=0,0,DATEDIF(C7,D7+1,"md"))+ROUNDDOWN(I7/8,0)</f>
        <v>17</v>
      </c>
      <c r="I7" s="11">
        <v>0</v>
      </c>
      <c r="J7" s="37"/>
      <c r="K7" s="101" t="s">
        <v>154</v>
      </c>
      <c r="L7" s="14"/>
      <c r="M7" s="14"/>
      <c r="N7" s="14"/>
    </row>
    <row r="8" spans="1:14" s="1" customFormat="1" ht="90" x14ac:dyDescent="0.25">
      <c r="A8" s="30" t="s">
        <v>575</v>
      </c>
      <c r="B8" s="30" t="s">
        <v>576</v>
      </c>
      <c r="C8" s="9">
        <v>41169</v>
      </c>
      <c r="D8" s="9">
        <v>41623</v>
      </c>
      <c r="E8" s="7" t="s">
        <v>149</v>
      </c>
      <c r="F8" s="10">
        <f>DATEDIF(C8,D8+1,"y")</f>
        <v>1</v>
      </c>
      <c r="G8" s="10">
        <f>DATEDIF(C8,D8+1,"ym")</f>
        <v>2</v>
      </c>
      <c r="H8" s="10">
        <f>IF(D8=0,0,DATEDIF(C8,D8+1,"md"))+ROUNDDOWN(I8/8,0)</f>
        <v>29</v>
      </c>
      <c r="I8" s="11">
        <v>0</v>
      </c>
      <c r="J8" s="37"/>
      <c r="K8" s="101" t="s">
        <v>154</v>
      </c>
      <c r="L8" s="14"/>
      <c r="M8" s="14"/>
      <c r="N8" s="14"/>
    </row>
    <row r="9" spans="1:14" s="1" customFormat="1" ht="90" x14ac:dyDescent="0.25">
      <c r="A9" s="30" t="s">
        <v>575</v>
      </c>
      <c r="B9" s="30" t="s">
        <v>576</v>
      </c>
      <c r="C9" s="9">
        <v>41671</v>
      </c>
      <c r="D9" s="9">
        <v>41973</v>
      </c>
      <c r="E9" s="7" t="s">
        <v>149</v>
      </c>
      <c r="F9" s="10">
        <f>DATEDIF(C9,D9+1,"y")</f>
        <v>0</v>
      </c>
      <c r="G9" s="10">
        <f>DATEDIF(C9,D9+1,"ym")</f>
        <v>10</v>
      </c>
      <c r="H9" s="10">
        <f>IF(D9=0,0,DATEDIF(C9,D9+1,"md"))+ROUNDDOWN(I9/8,0)</f>
        <v>0</v>
      </c>
      <c r="I9" s="11">
        <v>0</v>
      </c>
      <c r="J9" s="37"/>
      <c r="K9" s="101" t="s">
        <v>154</v>
      </c>
      <c r="L9" s="14"/>
      <c r="M9" s="14"/>
      <c r="N9" s="14"/>
    </row>
    <row r="10" spans="1:14" s="1" customFormat="1" ht="75" x14ac:dyDescent="0.25">
      <c r="A10" s="30" t="s">
        <v>575</v>
      </c>
      <c r="B10" s="30" t="s">
        <v>577</v>
      </c>
      <c r="C10" s="9">
        <v>40553</v>
      </c>
      <c r="D10" s="9">
        <v>40602</v>
      </c>
      <c r="E10" s="7" t="s">
        <v>116</v>
      </c>
      <c r="F10" s="10">
        <f t="shared" ref="F10:F23" si="0">DATEDIF(C10,D10+1,"y")</f>
        <v>0</v>
      </c>
      <c r="G10" s="10">
        <f t="shared" ref="G10:G23" si="1">DATEDIF(C10,D10+1,"ym")</f>
        <v>1</v>
      </c>
      <c r="H10" s="10">
        <f t="shared" ref="H10:H23" si="2">IF(D10=0,0,DATEDIF(C10,D10+1,"md"))+ROUNDDOWN(I10/8,0)</f>
        <v>19</v>
      </c>
      <c r="I10" s="11">
        <v>0</v>
      </c>
      <c r="J10" s="37"/>
      <c r="K10" s="101" t="s">
        <v>154</v>
      </c>
      <c r="L10" s="14"/>
      <c r="M10" s="14"/>
      <c r="N10" s="14"/>
    </row>
    <row r="11" spans="1:14" s="1" customFormat="1" ht="105" x14ac:dyDescent="0.25">
      <c r="A11" s="30" t="s">
        <v>575</v>
      </c>
      <c r="B11" s="30" t="s">
        <v>578</v>
      </c>
      <c r="C11" s="9">
        <v>40603</v>
      </c>
      <c r="D11" s="9">
        <v>40907</v>
      </c>
      <c r="E11" s="7" t="s">
        <v>116</v>
      </c>
      <c r="F11" s="10">
        <f t="shared" si="0"/>
        <v>0</v>
      </c>
      <c r="G11" s="10">
        <f t="shared" si="1"/>
        <v>9</v>
      </c>
      <c r="H11" s="10">
        <f t="shared" si="2"/>
        <v>30</v>
      </c>
      <c r="I11" s="11">
        <v>0</v>
      </c>
      <c r="J11" s="37"/>
      <c r="K11" s="101" t="s">
        <v>154</v>
      </c>
      <c r="L11" s="14"/>
      <c r="M11" s="14"/>
      <c r="N11" s="14"/>
    </row>
    <row r="12" spans="1:14" s="1" customFormat="1" ht="90" x14ac:dyDescent="0.25">
      <c r="A12" s="30" t="s">
        <v>575</v>
      </c>
      <c r="B12" s="30" t="s">
        <v>579</v>
      </c>
      <c r="C12" s="9">
        <v>40725</v>
      </c>
      <c r="D12" s="9">
        <v>40908</v>
      </c>
      <c r="E12" s="7" t="s">
        <v>116</v>
      </c>
      <c r="F12" s="10">
        <f t="shared" si="0"/>
        <v>0</v>
      </c>
      <c r="G12" s="10">
        <f t="shared" si="1"/>
        <v>6</v>
      </c>
      <c r="H12" s="10">
        <f t="shared" si="2"/>
        <v>0</v>
      </c>
      <c r="I12" s="11">
        <v>0</v>
      </c>
      <c r="J12" s="37" t="s">
        <v>580</v>
      </c>
      <c r="K12" s="101" t="s">
        <v>155</v>
      </c>
      <c r="L12" s="14"/>
      <c r="M12" s="14"/>
      <c r="N12" s="14"/>
    </row>
    <row r="13" spans="1:14" s="1" customFormat="1" ht="60" x14ac:dyDescent="0.25">
      <c r="A13" s="30" t="s">
        <v>311</v>
      </c>
      <c r="B13" s="30" t="s">
        <v>581</v>
      </c>
      <c r="C13" s="9">
        <v>40165</v>
      </c>
      <c r="D13" s="9">
        <v>40527</v>
      </c>
      <c r="E13" s="7" t="s">
        <v>116</v>
      </c>
      <c r="F13" s="10">
        <f t="shared" si="0"/>
        <v>0</v>
      </c>
      <c r="G13" s="10">
        <f t="shared" si="1"/>
        <v>11</v>
      </c>
      <c r="H13" s="10">
        <f t="shared" si="2"/>
        <v>28</v>
      </c>
      <c r="I13" s="11">
        <v>0</v>
      </c>
      <c r="J13" s="37"/>
      <c r="K13" s="101" t="s">
        <v>154</v>
      </c>
      <c r="L13" s="14"/>
      <c r="M13" s="14"/>
      <c r="N13" s="14"/>
    </row>
    <row r="14" spans="1:14" s="1" customFormat="1" ht="75" x14ac:dyDescent="0.25">
      <c r="A14" s="30" t="s">
        <v>582</v>
      </c>
      <c r="B14" s="30" t="s">
        <v>583</v>
      </c>
      <c r="C14" s="9">
        <v>40130</v>
      </c>
      <c r="D14" s="9">
        <v>40161</v>
      </c>
      <c r="E14" s="7" t="s">
        <v>116</v>
      </c>
      <c r="F14" s="10">
        <f t="shared" si="0"/>
        <v>0</v>
      </c>
      <c r="G14" s="10">
        <f t="shared" si="1"/>
        <v>1</v>
      </c>
      <c r="H14" s="10">
        <f t="shared" si="2"/>
        <v>2</v>
      </c>
      <c r="I14" s="11">
        <v>0</v>
      </c>
      <c r="J14" s="37"/>
      <c r="K14" s="101" t="s">
        <v>154</v>
      </c>
      <c r="L14" s="14"/>
      <c r="M14" s="14"/>
      <c r="N14" s="14"/>
    </row>
    <row r="15" spans="1:14" s="1" customFormat="1" ht="30" x14ac:dyDescent="0.25">
      <c r="A15" s="30" t="s">
        <v>584</v>
      </c>
      <c r="B15" s="30" t="s">
        <v>585</v>
      </c>
      <c r="C15" s="9">
        <v>39489</v>
      </c>
      <c r="D15" s="9">
        <v>39805</v>
      </c>
      <c r="E15" s="7" t="s">
        <v>149</v>
      </c>
      <c r="F15" s="10">
        <f t="shared" si="0"/>
        <v>0</v>
      </c>
      <c r="G15" s="10">
        <f t="shared" si="1"/>
        <v>10</v>
      </c>
      <c r="H15" s="10">
        <f t="shared" si="2"/>
        <v>13</v>
      </c>
      <c r="I15" s="11">
        <v>0</v>
      </c>
      <c r="J15" s="37"/>
      <c r="K15" s="101" t="s">
        <v>154</v>
      </c>
      <c r="L15" s="14"/>
      <c r="M15" s="14"/>
      <c r="N15" s="14"/>
    </row>
    <row r="16" spans="1:14" s="1" customFormat="1" ht="30" x14ac:dyDescent="0.25">
      <c r="A16" s="30" t="s">
        <v>584</v>
      </c>
      <c r="B16" s="30" t="s">
        <v>585</v>
      </c>
      <c r="C16" s="9">
        <v>39874</v>
      </c>
      <c r="D16" s="9">
        <v>40129</v>
      </c>
      <c r="E16" s="7" t="s">
        <v>149</v>
      </c>
      <c r="F16" s="10">
        <f t="shared" si="0"/>
        <v>0</v>
      </c>
      <c r="G16" s="10">
        <f t="shared" si="1"/>
        <v>8</v>
      </c>
      <c r="H16" s="10">
        <f t="shared" si="2"/>
        <v>11</v>
      </c>
      <c r="I16" s="11">
        <v>0</v>
      </c>
      <c r="J16" s="37"/>
      <c r="K16" s="101" t="s">
        <v>154</v>
      </c>
      <c r="L16" s="14"/>
      <c r="M16" s="14"/>
      <c r="N16" s="14"/>
    </row>
    <row r="17" spans="1:14" s="1" customFormat="1" ht="45" x14ac:dyDescent="0.25">
      <c r="A17" s="30" t="s">
        <v>559</v>
      </c>
      <c r="B17" s="30" t="s">
        <v>586</v>
      </c>
      <c r="C17" s="9">
        <v>38630</v>
      </c>
      <c r="D17" s="9">
        <v>39453</v>
      </c>
      <c r="E17" s="7" t="s">
        <v>149</v>
      </c>
      <c r="F17" s="10">
        <f t="shared" si="0"/>
        <v>2</v>
      </c>
      <c r="G17" s="10">
        <f t="shared" si="1"/>
        <v>3</v>
      </c>
      <c r="H17" s="10">
        <f t="shared" si="2"/>
        <v>2</v>
      </c>
      <c r="I17" s="11">
        <v>0</v>
      </c>
      <c r="J17" s="37"/>
      <c r="K17" s="101" t="s">
        <v>154</v>
      </c>
      <c r="L17" s="14"/>
      <c r="M17" s="14"/>
      <c r="N17" s="14"/>
    </row>
    <row r="18" spans="1:14" s="1" customFormat="1" ht="90" x14ac:dyDescent="0.25">
      <c r="A18" s="30" t="s">
        <v>587</v>
      </c>
      <c r="B18" s="30" t="s">
        <v>588</v>
      </c>
      <c r="C18" s="9">
        <v>39112</v>
      </c>
      <c r="D18" s="9">
        <v>39232</v>
      </c>
      <c r="E18" s="7" t="s">
        <v>149</v>
      </c>
      <c r="F18" s="10">
        <f t="shared" si="0"/>
        <v>0</v>
      </c>
      <c r="G18" s="10">
        <f t="shared" si="1"/>
        <v>4</v>
      </c>
      <c r="H18" s="10">
        <f t="shared" si="2"/>
        <v>1</v>
      </c>
      <c r="I18" s="11">
        <v>0</v>
      </c>
      <c r="J18" s="37"/>
      <c r="K18" s="101" t="s">
        <v>154</v>
      </c>
      <c r="L18" s="14"/>
      <c r="M18" s="14"/>
      <c r="N18" s="14"/>
    </row>
    <row r="19" spans="1:14" ht="75" x14ac:dyDescent="0.25">
      <c r="A19" s="30" t="s">
        <v>589</v>
      </c>
      <c r="B19" s="35" t="s">
        <v>590</v>
      </c>
      <c r="C19" s="9"/>
      <c r="D19" s="9"/>
      <c r="E19" s="7"/>
      <c r="F19" s="10">
        <f t="shared" si="0"/>
        <v>0</v>
      </c>
      <c r="G19" s="10">
        <f t="shared" si="1"/>
        <v>0</v>
      </c>
      <c r="H19" s="10">
        <f t="shared" si="2"/>
        <v>0</v>
      </c>
      <c r="I19" s="11">
        <v>0</v>
      </c>
      <c r="J19" s="37" t="s">
        <v>591</v>
      </c>
      <c r="K19" s="101" t="s">
        <v>155</v>
      </c>
      <c r="L19" s="14"/>
      <c r="M19" s="14"/>
      <c r="N19" s="14"/>
    </row>
    <row r="20" spans="1:14" ht="75" x14ac:dyDescent="0.25">
      <c r="A20" s="30" t="s">
        <v>592</v>
      </c>
      <c r="B20" s="35" t="s">
        <v>593</v>
      </c>
      <c r="C20" s="9">
        <v>38524</v>
      </c>
      <c r="D20" s="9">
        <v>38625</v>
      </c>
      <c r="E20" s="7" t="s">
        <v>149</v>
      </c>
      <c r="F20" s="10">
        <f t="shared" si="0"/>
        <v>0</v>
      </c>
      <c r="G20" s="10">
        <f t="shared" si="1"/>
        <v>3</v>
      </c>
      <c r="H20" s="10">
        <f t="shared" si="2"/>
        <v>10</v>
      </c>
      <c r="I20" s="11">
        <v>0</v>
      </c>
      <c r="J20" s="37"/>
      <c r="K20" s="101" t="s">
        <v>154</v>
      </c>
      <c r="L20" s="14"/>
      <c r="M20" s="14"/>
      <c r="N20" s="14"/>
    </row>
    <row r="21" spans="1:14" ht="75" x14ac:dyDescent="0.25">
      <c r="A21" s="30" t="s">
        <v>594</v>
      </c>
      <c r="B21" s="30" t="s">
        <v>595</v>
      </c>
      <c r="C21" s="8">
        <v>38367</v>
      </c>
      <c r="D21" s="9">
        <v>38520</v>
      </c>
      <c r="E21" s="7" t="s">
        <v>149</v>
      </c>
      <c r="F21" s="10">
        <f t="shared" si="0"/>
        <v>0</v>
      </c>
      <c r="G21" s="10">
        <f t="shared" si="1"/>
        <v>5</v>
      </c>
      <c r="H21" s="10">
        <f t="shared" si="2"/>
        <v>3</v>
      </c>
      <c r="I21" s="11">
        <v>0</v>
      </c>
      <c r="J21" s="37"/>
      <c r="K21" s="101" t="s">
        <v>154</v>
      </c>
      <c r="L21" s="14"/>
      <c r="M21" s="14"/>
      <c r="N21" s="14"/>
    </row>
    <row r="22" spans="1:14" ht="75" x14ac:dyDescent="0.25">
      <c r="A22" s="30" t="s">
        <v>594</v>
      </c>
      <c r="B22" s="30" t="s">
        <v>596</v>
      </c>
      <c r="C22" s="9">
        <v>38348</v>
      </c>
      <c r="D22" s="9">
        <v>38415</v>
      </c>
      <c r="E22" s="7" t="s">
        <v>149</v>
      </c>
      <c r="F22" s="10">
        <f t="shared" si="0"/>
        <v>0</v>
      </c>
      <c r="G22" s="10">
        <f t="shared" si="1"/>
        <v>2</v>
      </c>
      <c r="H22" s="10">
        <f t="shared" si="2"/>
        <v>6</v>
      </c>
      <c r="I22" s="11">
        <v>0</v>
      </c>
      <c r="J22" s="37"/>
      <c r="K22" s="101" t="s">
        <v>154</v>
      </c>
      <c r="L22" s="14"/>
      <c r="M22" s="14"/>
      <c r="N22" s="14"/>
    </row>
    <row r="23" spans="1:14" ht="60" x14ac:dyDescent="0.25">
      <c r="A23" s="30" t="s">
        <v>594</v>
      </c>
      <c r="B23" s="30" t="s">
        <v>597</v>
      </c>
      <c r="C23" s="9">
        <v>38139</v>
      </c>
      <c r="D23" s="9">
        <v>38202</v>
      </c>
      <c r="E23" s="7" t="s">
        <v>149</v>
      </c>
      <c r="F23" s="10">
        <f t="shared" si="0"/>
        <v>0</v>
      </c>
      <c r="G23" s="10">
        <f t="shared" si="1"/>
        <v>2</v>
      </c>
      <c r="H23" s="10">
        <f t="shared" si="2"/>
        <v>3</v>
      </c>
      <c r="I23" s="11">
        <v>0</v>
      </c>
      <c r="J23" s="37"/>
      <c r="K23" s="101" t="s">
        <v>154</v>
      </c>
      <c r="L23" s="14"/>
      <c r="M23" s="14"/>
      <c r="N23" s="14"/>
    </row>
    <row r="24" spans="1:14" ht="60" x14ac:dyDescent="0.25">
      <c r="A24" s="30" t="s">
        <v>594</v>
      </c>
      <c r="B24" s="30" t="s">
        <v>597</v>
      </c>
      <c r="C24" s="9">
        <v>38209</v>
      </c>
      <c r="D24" s="9">
        <v>38276</v>
      </c>
      <c r="E24" s="7" t="s">
        <v>149</v>
      </c>
      <c r="F24" s="10">
        <f>DATEDIF(C24,D24+1,"y")</f>
        <v>0</v>
      </c>
      <c r="G24" s="10">
        <f>DATEDIF(C24,D24+1,"ym")</f>
        <v>2</v>
      </c>
      <c r="H24" s="10">
        <f>IF(D24=0,0,DATEDIF(C24,D24+1,"md"))+ROUNDDOWN(I24/8,0)</f>
        <v>7</v>
      </c>
      <c r="I24" s="11">
        <v>0</v>
      </c>
      <c r="J24" s="37"/>
      <c r="K24" s="101"/>
      <c r="L24" s="14"/>
      <c r="M24" s="14"/>
      <c r="N24" s="14"/>
    </row>
    <row r="25" spans="1:14" x14ac:dyDescent="0.25">
      <c r="A25" s="36"/>
      <c r="B25" s="36"/>
      <c r="C25" s="28"/>
      <c r="D25" s="28"/>
      <c r="E25" s="28"/>
      <c r="F25" s="10">
        <f>DATEDIF(C25,D25+1,"y")</f>
        <v>0</v>
      </c>
      <c r="G25" s="10">
        <f>DATEDIF(C25,D25+1,"ym")</f>
        <v>0</v>
      </c>
      <c r="H25" s="10">
        <f>IF(D25=0,0,DATEDIF(C25,D25+1,"md"))+ROUNDDOWN(I25/8,0)</f>
        <v>0</v>
      </c>
      <c r="I25" s="11">
        <v>0</v>
      </c>
      <c r="J25" s="38"/>
      <c r="K25" s="102"/>
      <c r="L25" s="14"/>
      <c r="M25" s="14"/>
      <c r="N25" s="14"/>
    </row>
    <row r="26" spans="1:14" x14ac:dyDescent="0.25">
      <c r="A26" s="54"/>
      <c r="B26" s="54"/>
      <c r="C26" s="54"/>
      <c r="D26" s="54"/>
      <c r="E26" s="54"/>
      <c r="F26" s="12"/>
      <c r="G26" s="13"/>
      <c r="H26" s="13"/>
      <c r="I26" s="13"/>
      <c r="J26" s="14"/>
      <c r="K26" s="86"/>
      <c r="L26" s="14"/>
      <c r="M26" s="14"/>
      <c r="N26" s="14"/>
    </row>
    <row r="27" spans="1:14" x14ac:dyDescent="0.25">
      <c r="A27" s="54"/>
      <c r="B27" s="54"/>
      <c r="C27" s="54"/>
      <c r="D27" s="54"/>
      <c r="E27" s="15" t="s">
        <v>14</v>
      </c>
      <c r="F27" s="16">
        <f>SUMIFS(F$6:F$25,$K$6:K25,"SI")</f>
        <v>4</v>
      </c>
      <c r="G27" s="16">
        <f>SUMIFS(G$6:G$25,$K$6:$K$25,"SI")</f>
        <v>80</v>
      </c>
      <c r="H27" s="16">
        <f>SUMIFS(H$6:H$25,$K$6:$K$25,"SI")</f>
        <v>174</v>
      </c>
      <c r="I27" s="32"/>
      <c r="J27" s="162" t="s">
        <v>15</v>
      </c>
      <c r="K27" s="162"/>
      <c r="L27" s="14"/>
      <c r="M27" s="14"/>
      <c r="N27" s="14"/>
    </row>
    <row r="28" spans="1:14" x14ac:dyDescent="0.25">
      <c r="A28" s="54"/>
      <c r="B28" s="54"/>
      <c r="C28" s="54"/>
      <c r="D28" s="54"/>
      <c r="E28" s="17" t="s">
        <v>16</v>
      </c>
      <c r="F28" s="18">
        <f>F27+J28</f>
        <v>11</v>
      </c>
      <c r="G28" s="18">
        <f>G27-(ROUNDDOWN((G27+K28)/12,0)*12)+K28</f>
        <v>1</v>
      </c>
      <c r="H28" s="18">
        <f>H27-(K28*30)</f>
        <v>24</v>
      </c>
      <c r="I28" s="32"/>
      <c r="J28" s="103">
        <f>ROUNDDOWN((G27+K28)/12,0)</f>
        <v>7</v>
      </c>
      <c r="K28" s="103">
        <f>ROUNDDOWN(H27/30,0)</f>
        <v>5</v>
      </c>
      <c r="L28" s="54"/>
      <c r="M28" s="54"/>
      <c r="N28" s="54"/>
    </row>
    <row r="29" spans="1:14" x14ac:dyDescent="0.25">
      <c r="A29" s="54"/>
      <c r="B29" s="54"/>
      <c r="C29" s="54"/>
      <c r="D29" s="54"/>
      <c r="E29" s="19" t="s">
        <v>17</v>
      </c>
      <c r="F29" s="16">
        <f>SUMIFS(F$6:F$25,$E$6:$E$25,"AMBIENTAL",$K$6:$K$25,"SI")</f>
        <v>4</v>
      </c>
      <c r="G29" s="16">
        <f>SUMIFS(G$6:G$25,$E$6:$E$25,"AMBIENTAL",$K$6:$K$25,"SI")</f>
        <v>58</v>
      </c>
      <c r="H29" s="16">
        <f>SUMIFS(H$6:H$25,$E$6:$E$25,"AMBIENTAL",$K$6:$K$25,"SI")</f>
        <v>95</v>
      </c>
      <c r="I29" s="32"/>
      <c r="J29" s="103"/>
      <c r="K29" s="103"/>
      <c r="L29" s="54"/>
      <c r="M29" s="54"/>
      <c r="N29" s="54"/>
    </row>
    <row r="30" spans="1:14" x14ac:dyDescent="0.25">
      <c r="A30" s="54"/>
      <c r="B30" s="54"/>
      <c r="C30" s="54"/>
      <c r="D30" s="54"/>
      <c r="E30" s="20" t="s">
        <v>18</v>
      </c>
      <c r="F30" s="21">
        <f>F29+J30</f>
        <v>9</v>
      </c>
      <c r="G30" s="21">
        <f>G29-(ROUNDDOWN((G29+K30)/12,0)*12)+K30</f>
        <v>1</v>
      </c>
      <c r="H30" s="21">
        <f>H29-(K30*30)</f>
        <v>5</v>
      </c>
      <c r="I30" s="32"/>
      <c r="J30" s="103">
        <f>ROUNDDOWN((G29+K30)/12,0)</f>
        <v>5</v>
      </c>
      <c r="K30" s="103">
        <f>ROUNDDOWN(H29/30,0)</f>
        <v>3</v>
      </c>
      <c r="L30" s="54"/>
      <c r="M30" s="54"/>
      <c r="N30" s="54"/>
    </row>
    <row r="31" spans="1:14" x14ac:dyDescent="0.25">
      <c r="A31" s="54"/>
      <c r="B31" s="54"/>
      <c r="C31" s="54"/>
      <c r="D31" s="54"/>
      <c r="E31" s="19" t="s">
        <v>19</v>
      </c>
      <c r="F31" s="16">
        <f>SUMIFS(F$6:F$25,$E$6:$E$25,"GENERAL",$K$6:$K$25,"SI")</f>
        <v>0</v>
      </c>
      <c r="G31" s="16">
        <f>SUMIFS(G$6:G$25,$E$6:$E$25,"GENERAL",$K$6:$K$25,"SI")</f>
        <v>22</v>
      </c>
      <c r="H31" s="16">
        <f>SUMIFS(H$6:H$25,$E$6:$E$25,"GENERAL",$K$6:$K$25,"SI")</f>
        <v>79</v>
      </c>
      <c r="I31" s="32"/>
      <c r="J31" s="103"/>
      <c r="K31" s="103"/>
      <c r="L31" s="54"/>
      <c r="M31" s="54"/>
      <c r="N31" s="54"/>
    </row>
    <row r="32" spans="1:14" x14ac:dyDescent="0.25">
      <c r="A32" s="54"/>
      <c r="B32" s="54"/>
      <c r="C32" s="54"/>
      <c r="D32" s="54"/>
      <c r="E32" s="22" t="s">
        <v>20</v>
      </c>
      <c r="F32" s="23">
        <f>F31+J32</f>
        <v>2</v>
      </c>
      <c r="G32" s="23">
        <f>G31-(ROUNDDOWN((G31+K32)/12,0)*12)+K32</f>
        <v>0</v>
      </c>
      <c r="H32" s="23">
        <f>H31-(K32*30)</f>
        <v>19</v>
      </c>
      <c r="I32" s="32"/>
      <c r="J32" s="103">
        <f>ROUNDDOWN((G31+K32)/12,0)</f>
        <v>2</v>
      </c>
      <c r="K32" s="103">
        <f>ROUNDDOWN(H31/30,0)</f>
        <v>2</v>
      </c>
      <c r="L32" s="54"/>
      <c r="M32" s="54"/>
      <c r="N32" s="54"/>
    </row>
    <row r="33" spans="1:14" ht="22.5" customHeight="1" x14ac:dyDescent="0.25">
      <c r="A33" s="137" t="s">
        <v>76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54"/>
      <c r="M33" s="54"/>
      <c r="N33" s="54"/>
    </row>
    <row r="34" spans="1:14" x14ac:dyDescent="0.25">
      <c r="A34" s="54"/>
      <c r="B34" s="54"/>
      <c r="C34" s="54"/>
      <c r="D34" s="54"/>
      <c r="E34" s="54"/>
      <c r="F34" s="54"/>
      <c r="G34" s="88"/>
      <c r="H34" s="87"/>
      <c r="I34" s="87"/>
      <c r="J34" s="54"/>
      <c r="K34" s="85"/>
      <c r="L34" s="54"/>
      <c r="M34" s="54"/>
      <c r="N34" s="54"/>
    </row>
    <row r="35" spans="1:14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14"/>
      <c r="K35" s="85"/>
      <c r="L35" s="54"/>
      <c r="M35" s="54"/>
      <c r="N35" s="54"/>
    </row>
    <row r="36" spans="1:14" ht="15.75" thickBot="1" x14ac:dyDescent="0.3">
      <c r="A36" s="54"/>
      <c r="B36" s="126"/>
      <c r="C36" s="54"/>
      <c r="D36" s="126"/>
      <c r="E36" s="126"/>
      <c r="F36" s="54"/>
      <c r="G36" s="54"/>
      <c r="H36" s="54"/>
      <c r="I36" s="126"/>
      <c r="J36" s="127"/>
      <c r="K36" s="85"/>
      <c r="L36" s="54"/>
      <c r="M36" s="54"/>
      <c r="N36" s="54"/>
    </row>
    <row r="37" spans="1:14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14"/>
      <c r="K37" s="85"/>
      <c r="L37" s="54"/>
      <c r="M37" s="54"/>
      <c r="N37" s="54"/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</row>
    <row r="39" spans="1:14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14"/>
      <c r="K39" s="85"/>
      <c r="L39" s="54"/>
      <c r="M39" s="54"/>
      <c r="N39" s="54"/>
    </row>
    <row r="40" spans="1:14" ht="15.75" thickBot="1" x14ac:dyDescent="0.3">
      <c r="A40" s="54"/>
      <c r="B40" s="126"/>
      <c r="C40" s="54"/>
      <c r="D40" s="126"/>
      <c r="E40" s="126"/>
      <c r="F40" s="54"/>
      <c r="G40" s="54"/>
      <c r="H40" s="54"/>
      <c r="I40" s="126"/>
      <c r="J40" s="127"/>
      <c r="K40" s="85"/>
      <c r="L40" s="54"/>
      <c r="M40" s="54"/>
      <c r="N40" s="54"/>
    </row>
    <row r="41" spans="1:14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14"/>
      <c r="K41" s="85"/>
      <c r="L41" s="54"/>
      <c r="M41" s="54"/>
      <c r="N41" s="54"/>
    </row>
  </sheetData>
  <autoFilter ref="A5:K25"/>
  <customSheetViews>
    <customSheetView guid="{DFB4BDB3-5D3E-4DA0-A3F8-EB9B3B103ABC}" showGridLines="0" fitToPage="1" showAutoFilter="1">
      <selection activeCell="A2" sqref="A2"/>
      <pageMargins left="0.25" right="0.25" top="0.75" bottom="0.75" header="0.3" footer="0.3"/>
      <printOptions horizontalCentered="1" verticalCentered="1" gridLines="1"/>
      <pageSetup scale="55" orientation="landscape" r:id="rId1"/>
      <autoFilter ref="A5:K16"/>
    </customSheetView>
  </customSheetViews>
  <mergeCells count="11">
    <mergeCell ref="J27:K27"/>
    <mergeCell ref="A33:K33"/>
    <mergeCell ref="F3:I3"/>
    <mergeCell ref="A1:K1"/>
    <mergeCell ref="B2:D2"/>
    <mergeCell ref="F2:I2"/>
    <mergeCell ref="J2:K2"/>
    <mergeCell ref="B3:D3"/>
    <mergeCell ref="J3:K4"/>
    <mergeCell ref="B4:D4"/>
    <mergeCell ref="G4:I4"/>
  </mergeCells>
  <conditionalFormatting sqref="F4:G4">
    <cfRule type="containsText" dxfId="47" priority="1" operator="containsText" text="NO">
      <formula>NOT(ISERROR(SEARCH("NO",F4)))</formula>
    </cfRule>
    <cfRule type="containsText" dxfId="46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25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25">
      <formula1>"AMBIENTAL,GENERAL"</formula1>
    </dataValidation>
    <dataValidation type="list" allowBlank="1" showInputMessage="1" showErrorMessage="1" sqref="K6:K25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25" right="0.25" top="0.75" bottom="0.75" header="0.3" footer="0.3"/>
  <pageSetup scale="55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workbookViewId="0">
      <selection sqref="A1:K1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ht="18.75" x14ac:dyDescent="0.25">
      <c r="A2" s="55" t="s">
        <v>0</v>
      </c>
      <c r="B2" s="148" t="s">
        <v>100</v>
      </c>
      <c r="C2" s="149"/>
      <c r="D2" s="150"/>
      <c r="E2" s="55" t="s">
        <v>1</v>
      </c>
      <c r="F2" s="151">
        <v>19194901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s="1" customFormat="1" ht="45" customHeight="1" x14ac:dyDescent="0.25">
      <c r="A3" s="26" t="s">
        <v>69</v>
      </c>
      <c r="B3" s="138" t="s">
        <v>553</v>
      </c>
      <c r="C3" s="139"/>
      <c r="D3" s="140"/>
      <c r="E3" s="26" t="s">
        <v>70</v>
      </c>
      <c r="F3" s="141" t="s">
        <v>554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s="1" customFormat="1" ht="45" x14ac:dyDescent="0.25">
      <c r="A4" s="25" t="s">
        <v>71</v>
      </c>
      <c r="B4" s="144" t="s">
        <v>555</v>
      </c>
      <c r="C4" s="145"/>
      <c r="D4" s="146"/>
      <c r="E4" s="56" t="s">
        <v>2</v>
      </c>
      <c r="F4" s="128" t="str">
        <f>IF(AND(F30&gt;=1,IF(B4&lt;&gt;"",F28&gt;=4,F28&gt;=7)),"SI CUMPLE","NO CUMPLE")</f>
        <v>NO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90" x14ac:dyDescent="0.25">
      <c r="A6" s="30" t="s">
        <v>556</v>
      </c>
      <c r="B6" s="30" t="s">
        <v>557</v>
      </c>
      <c r="C6" s="9">
        <v>29492</v>
      </c>
      <c r="D6" s="8">
        <v>29566</v>
      </c>
      <c r="E6" s="7" t="s">
        <v>116</v>
      </c>
      <c r="F6" s="10">
        <f>DATEDIF(C6,D6+1,"y")</f>
        <v>0</v>
      </c>
      <c r="G6" s="10">
        <f>DATEDIF(C6,D6+1,"ym")</f>
        <v>2</v>
      </c>
      <c r="H6" s="10">
        <f>IF(D6=0,0,DATEDIF(C6,D6+1,"md"))+ROUNDDOWN(I6/8,0)</f>
        <v>14</v>
      </c>
      <c r="I6" s="11">
        <v>0</v>
      </c>
      <c r="J6" s="37" t="s">
        <v>313</v>
      </c>
      <c r="K6" s="101" t="s">
        <v>154</v>
      </c>
      <c r="L6" s="14"/>
      <c r="M6" s="14"/>
      <c r="N6" s="14"/>
    </row>
    <row r="7" spans="1:14" s="1" customFormat="1" ht="90" x14ac:dyDescent="0.25">
      <c r="A7" s="30" t="s">
        <v>311</v>
      </c>
      <c r="B7" s="30" t="s">
        <v>558</v>
      </c>
      <c r="C7" s="9">
        <v>33605</v>
      </c>
      <c r="D7" s="8">
        <v>34000</v>
      </c>
      <c r="E7" s="7" t="s">
        <v>116</v>
      </c>
      <c r="F7" s="10">
        <f>DATEDIF(C7,D7+1,"y")</f>
        <v>1</v>
      </c>
      <c r="G7" s="10">
        <f>DATEDIF(C7,D7+1,"ym")</f>
        <v>0</v>
      </c>
      <c r="H7" s="10">
        <f>IF(D7=0,0,DATEDIF(C7,D7+1,"md"))+ROUNDDOWN(I7/8,0)</f>
        <v>30</v>
      </c>
      <c r="I7" s="11">
        <v>0</v>
      </c>
      <c r="J7" s="37" t="s">
        <v>313</v>
      </c>
      <c r="K7" s="101" t="s">
        <v>154</v>
      </c>
      <c r="L7" s="14"/>
      <c r="M7" s="14"/>
      <c r="N7" s="14"/>
    </row>
    <row r="8" spans="1:14" s="1" customFormat="1" ht="90" x14ac:dyDescent="0.25">
      <c r="A8" s="30" t="s">
        <v>559</v>
      </c>
      <c r="B8" s="30" t="s">
        <v>560</v>
      </c>
      <c r="C8" s="9">
        <v>34030</v>
      </c>
      <c r="D8" s="9">
        <v>34374</v>
      </c>
      <c r="E8" s="7" t="s">
        <v>116</v>
      </c>
      <c r="F8" s="10">
        <f>DATEDIF(C8,D8+1,"y")</f>
        <v>0</v>
      </c>
      <c r="G8" s="10">
        <f>DATEDIF(C8,D8+1,"ym")</f>
        <v>11</v>
      </c>
      <c r="H8" s="10">
        <f>IF(D8=0,0,DATEDIF(C8,D8+1,"md"))+ROUNDDOWN(I8/8,0)</f>
        <v>8</v>
      </c>
      <c r="I8" s="11">
        <v>0</v>
      </c>
      <c r="J8" s="37" t="s">
        <v>313</v>
      </c>
      <c r="K8" s="101" t="s">
        <v>154</v>
      </c>
      <c r="L8" s="14"/>
      <c r="M8" s="14"/>
      <c r="N8" s="14"/>
    </row>
    <row r="9" spans="1:14" s="1" customFormat="1" ht="90" x14ac:dyDescent="0.25">
      <c r="A9" s="30" t="s">
        <v>561</v>
      </c>
      <c r="B9" s="30" t="s">
        <v>562</v>
      </c>
      <c r="C9" s="9">
        <v>35216</v>
      </c>
      <c r="D9" s="9">
        <v>36338</v>
      </c>
      <c r="E9" s="7" t="s">
        <v>116</v>
      </c>
      <c r="F9" s="10">
        <f>DATEDIF(C9,D9+1,"y")</f>
        <v>3</v>
      </c>
      <c r="G9" s="10">
        <f>DATEDIF(C9,D9+1,"ym")</f>
        <v>0</v>
      </c>
      <c r="H9" s="10">
        <f>IF(D9=0,0,DATEDIF(C9,D9+1,"md"))+ROUNDDOWN(I9/8,0)</f>
        <v>28</v>
      </c>
      <c r="I9" s="11">
        <v>0</v>
      </c>
      <c r="J9" s="37" t="s">
        <v>313</v>
      </c>
      <c r="K9" s="101" t="s">
        <v>154</v>
      </c>
      <c r="L9" s="14"/>
      <c r="M9" s="14"/>
      <c r="N9" s="14"/>
    </row>
    <row r="10" spans="1:14" s="1" customFormat="1" ht="90" x14ac:dyDescent="0.25">
      <c r="A10" s="30" t="s">
        <v>563</v>
      </c>
      <c r="B10" s="30" t="s">
        <v>564</v>
      </c>
      <c r="C10" s="9">
        <v>36339</v>
      </c>
      <c r="D10" s="9">
        <v>36704</v>
      </c>
      <c r="E10" s="7" t="s">
        <v>116</v>
      </c>
      <c r="F10" s="10">
        <f t="shared" ref="F10:F23" si="0">DATEDIF(C10,D10+1,"y")</f>
        <v>1</v>
      </c>
      <c r="G10" s="10">
        <f t="shared" ref="G10:G23" si="1">DATEDIF(C10,D10+1,"ym")</f>
        <v>0</v>
      </c>
      <c r="H10" s="10">
        <f t="shared" ref="H10:H23" si="2">IF(D10=0,0,DATEDIF(C10,D10+1,"md"))+ROUNDDOWN(I10/8,0)</f>
        <v>0</v>
      </c>
      <c r="I10" s="11">
        <v>0</v>
      </c>
      <c r="J10" s="37" t="s">
        <v>313</v>
      </c>
      <c r="K10" s="101" t="s">
        <v>154</v>
      </c>
      <c r="L10" s="14"/>
      <c r="M10" s="14"/>
      <c r="N10" s="14"/>
    </row>
    <row r="11" spans="1:14" s="1" customFormat="1" ht="90" x14ac:dyDescent="0.25">
      <c r="A11" s="30" t="s">
        <v>565</v>
      </c>
      <c r="B11" s="30" t="s">
        <v>566</v>
      </c>
      <c r="C11" s="9">
        <v>37551</v>
      </c>
      <c r="D11" s="9">
        <v>38110</v>
      </c>
      <c r="E11" s="7" t="s">
        <v>116</v>
      </c>
      <c r="F11" s="10">
        <f t="shared" si="0"/>
        <v>1</v>
      </c>
      <c r="G11" s="10">
        <f t="shared" si="1"/>
        <v>6</v>
      </c>
      <c r="H11" s="10">
        <f t="shared" si="2"/>
        <v>12</v>
      </c>
      <c r="I11" s="11">
        <v>0</v>
      </c>
      <c r="J11" s="37" t="s">
        <v>313</v>
      </c>
      <c r="K11" s="101" t="s">
        <v>154</v>
      </c>
      <c r="L11" s="14"/>
      <c r="M11" s="14"/>
      <c r="N11" s="14"/>
    </row>
    <row r="12" spans="1:14" s="1" customFormat="1" ht="90" x14ac:dyDescent="0.25">
      <c r="A12" s="30" t="s">
        <v>567</v>
      </c>
      <c r="B12" s="30" t="s">
        <v>568</v>
      </c>
      <c r="C12" s="9">
        <v>39471</v>
      </c>
      <c r="D12" s="9">
        <v>41808</v>
      </c>
      <c r="E12" s="7" t="s">
        <v>116</v>
      </c>
      <c r="F12" s="10">
        <f t="shared" si="0"/>
        <v>6</v>
      </c>
      <c r="G12" s="10">
        <f t="shared" si="1"/>
        <v>4</v>
      </c>
      <c r="H12" s="10">
        <f t="shared" si="2"/>
        <v>26</v>
      </c>
      <c r="I12" s="11">
        <v>0</v>
      </c>
      <c r="J12" s="37" t="s">
        <v>313</v>
      </c>
      <c r="K12" s="101" t="s">
        <v>154</v>
      </c>
      <c r="L12" s="14"/>
      <c r="M12" s="14"/>
      <c r="N12" s="14"/>
    </row>
    <row r="13" spans="1:14" s="1" customFormat="1" x14ac:dyDescent="0.25">
      <c r="A13" s="30"/>
      <c r="B13" s="30"/>
      <c r="C13" s="9"/>
      <c r="D13" s="9"/>
      <c r="E13" s="7"/>
      <c r="F13" s="10">
        <f t="shared" si="0"/>
        <v>0</v>
      </c>
      <c r="G13" s="10">
        <f t="shared" si="1"/>
        <v>0</v>
      </c>
      <c r="H13" s="10">
        <f t="shared" si="2"/>
        <v>0</v>
      </c>
      <c r="I13" s="11">
        <v>0</v>
      </c>
      <c r="J13" s="37"/>
      <c r="K13" s="101"/>
      <c r="L13" s="14"/>
      <c r="M13" s="14"/>
      <c r="N13" s="14"/>
    </row>
    <row r="14" spans="1:14" s="1" customFormat="1" x14ac:dyDescent="0.25">
      <c r="A14" s="30"/>
      <c r="B14" s="30"/>
      <c r="C14" s="9"/>
      <c r="D14" s="9"/>
      <c r="E14" s="7"/>
      <c r="F14" s="10">
        <f t="shared" si="0"/>
        <v>0</v>
      </c>
      <c r="G14" s="10">
        <f t="shared" si="1"/>
        <v>0</v>
      </c>
      <c r="H14" s="10">
        <f t="shared" si="2"/>
        <v>0</v>
      </c>
      <c r="I14" s="11">
        <v>0</v>
      </c>
      <c r="J14" s="37"/>
      <c r="K14" s="101"/>
      <c r="L14" s="14"/>
      <c r="M14" s="14"/>
      <c r="N14" s="14"/>
    </row>
    <row r="15" spans="1:14" s="1" customFormat="1" x14ac:dyDescent="0.25">
      <c r="A15" s="30"/>
      <c r="B15" s="30"/>
      <c r="C15" s="9"/>
      <c r="D15" s="9"/>
      <c r="E15" s="7"/>
      <c r="F15" s="10">
        <f t="shared" si="0"/>
        <v>0</v>
      </c>
      <c r="G15" s="10">
        <f t="shared" si="1"/>
        <v>0</v>
      </c>
      <c r="H15" s="10">
        <f t="shared" si="2"/>
        <v>0</v>
      </c>
      <c r="I15" s="11">
        <v>0</v>
      </c>
      <c r="J15" s="37"/>
      <c r="K15" s="101"/>
      <c r="L15" s="14"/>
      <c r="M15" s="14"/>
      <c r="N15" s="14"/>
    </row>
    <row r="16" spans="1:14" s="1" customFormat="1" x14ac:dyDescent="0.25">
      <c r="A16" s="30"/>
      <c r="B16" s="30"/>
      <c r="C16" s="9"/>
      <c r="D16" s="9"/>
      <c r="E16" s="7"/>
      <c r="F16" s="10">
        <f t="shared" si="0"/>
        <v>0</v>
      </c>
      <c r="G16" s="10">
        <f t="shared" si="1"/>
        <v>0</v>
      </c>
      <c r="H16" s="10">
        <f t="shared" si="2"/>
        <v>0</v>
      </c>
      <c r="I16" s="11">
        <v>0</v>
      </c>
      <c r="J16" s="37"/>
      <c r="K16" s="101"/>
      <c r="L16" s="14"/>
      <c r="M16" s="14"/>
      <c r="N16" s="14"/>
    </row>
    <row r="17" spans="1:14" ht="22.5" customHeight="1" x14ac:dyDescent="0.25">
      <c r="A17" s="30"/>
      <c r="B17" s="30"/>
      <c r="C17" s="9"/>
      <c r="D17" s="9"/>
      <c r="E17" s="7"/>
      <c r="F17" s="10">
        <f t="shared" si="0"/>
        <v>0</v>
      </c>
      <c r="G17" s="10">
        <f t="shared" si="1"/>
        <v>0</v>
      </c>
      <c r="H17" s="10">
        <f t="shared" si="2"/>
        <v>0</v>
      </c>
      <c r="I17" s="11">
        <v>0</v>
      </c>
      <c r="J17" s="37"/>
      <c r="K17" s="101"/>
      <c r="L17" s="14"/>
      <c r="M17" s="14"/>
      <c r="N17" s="14"/>
    </row>
    <row r="18" spans="1:14" x14ac:dyDescent="0.25">
      <c r="A18" s="30"/>
      <c r="B18" s="30"/>
      <c r="C18" s="9"/>
      <c r="D18" s="9"/>
      <c r="E18" s="7"/>
      <c r="F18" s="10">
        <f t="shared" si="0"/>
        <v>0</v>
      </c>
      <c r="G18" s="10">
        <f t="shared" si="1"/>
        <v>0</v>
      </c>
      <c r="H18" s="10">
        <f t="shared" si="2"/>
        <v>0</v>
      </c>
      <c r="I18" s="11">
        <v>0</v>
      </c>
      <c r="J18" s="37"/>
      <c r="K18" s="101"/>
      <c r="L18" s="14"/>
      <c r="M18" s="14"/>
      <c r="N18" s="14"/>
    </row>
    <row r="19" spans="1:14" x14ac:dyDescent="0.25">
      <c r="A19" s="30"/>
      <c r="B19" s="35"/>
      <c r="C19" s="9"/>
      <c r="D19" s="9"/>
      <c r="E19" s="7"/>
      <c r="F19" s="10">
        <f t="shared" si="0"/>
        <v>0</v>
      </c>
      <c r="G19" s="10">
        <f t="shared" si="1"/>
        <v>0</v>
      </c>
      <c r="H19" s="10">
        <f t="shared" si="2"/>
        <v>0</v>
      </c>
      <c r="I19" s="11">
        <v>0</v>
      </c>
      <c r="J19" s="37"/>
      <c r="K19" s="101"/>
      <c r="L19" s="14"/>
      <c r="M19" s="14"/>
      <c r="N19" s="14"/>
    </row>
    <row r="20" spans="1:14" x14ac:dyDescent="0.25">
      <c r="A20" s="30"/>
      <c r="B20" s="35"/>
      <c r="C20" s="9"/>
      <c r="D20" s="9"/>
      <c r="E20" s="7"/>
      <c r="F20" s="10">
        <f t="shared" si="0"/>
        <v>0</v>
      </c>
      <c r="G20" s="10">
        <f t="shared" si="1"/>
        <v>0</v>
      </c>
      <c r="H20" s="10">
        <f t="shared" si="2"/>
        <v>0</v>
      </c>
      <c r="I20" s="11">
        <v>0</v>
      </c>
      <c r="J20" s="37"/>
      <c r="K20" s="101"/>
      <c r="L20" s="14"/>
      <c r="M20" s="14"/>
      <c r="N20" s="14"/>
    </row>
    <row r="21" spans="1:14" x14ac:dyDescent="0.25">
      <c r="A21" s="30"/>
      <c r="B21" s="30"/>
      <c r="C21" s="8"/>
      <c r="D21" s="9"/>
      <c r="E21" s="7"/>
      <c r="F21" s="10">
        <f t="shared" si="0"/>
        <v>0</v>
      </c>
      <c r="G21" s="10">
        <f t="shared" si="1"/>
        <v>0</v>
      </c>
      <c r="H21" s="10">
        <f t="shared" si="2"/>
        <v>0</v>
      </c>
      <c r="I21" s="11">
        <v>0</v>
      </c>
      <c r="J21" s="37"/>
      <c r="K21" s="101"/>
      <c r="L21" s="14"/>
      <c r="M21" s="14"/>
      <c r="N21" s="14"/>
    </row>
    <row r="22" spans="1:14" x14ac:dyDescent="0.25">
      <c r="A22" s="30"/>
      <c r="B22" s="30"/>
      <c r="C22" s="9"/>
      <c r="D22" s="9"/>
      <c r="E22" s="7"/>
      <c r="F22" s="10">
        <f t="shared" si="0"/>
        <v>0</v>
      </c>
      <c r="G22" s="10">
        <f t="shared" si="1"/>
        <v>0</v>
      </c>
      <c r="H22" s="10">
        <f t="shared" si="2"/>
        <v>0</v>
      </c>
      <c r="I22" s="11">
        <v>0</v>
      </c>
      <c r="J22" s="37"/>
      <c r="K22" s="101"/>
      <c r="L22" s="14"/>
      <c r="M22" s="14"/>
      <c r="N22" s="14"/>
    </row>
    <row r="23" spans="1:14" ht="15" customHeight="1" x14ac:dyDescent="0.25">
      <c r="A23" s="30"/>
      <c r="B23" s="30"/>
      <c r="C23" s="9"/>
      <c r="D23" s="9"/>
      <c r="E23" s="7"/>
      <c r="F23" s="10">
        <f t="shared" si="0"/>
        <v>0</v>
      </c>
      <c r="G23" s="10">
        <f t="shared" si="1"/>
        <v>0</v>
      </c>
      <c r="H23" s="10">
        <f t="shared" si="2"/>
        <v>0</v>
      </c>
      <c r="I23" s="11">
        <v>0</v>
      </c>
      <c r="J23" s="37"/>
      <c r="K23" s="101"/>
      <c r="L23" s="14"/>
      <c r="M23" s="14"/>
      <c r="N23" s="14"/>
    </row>
    <row r="24" spans="1:14" x14ac:dyDescent="0.25">
      <c r="A24" s="30"/>
      <c r="B24" s="30"/>
      <c r="C24" s="9"/>
      <c r="D24" s="9"/>
      <c r="E24" s="7"/>
      <c r="F24" s="10">
        <f>DATEDIF(C24,D24+1,"y")</f>
        <v>0</v>
      </c>
      <c r="G24" s="10">
        <f>DATEDIF(C24,D24+1,"ym")</f>
        <v>0</v>
      </c>
      <c r="H24" s="10">
        <f>IF(D24=0,0,DATEDIF(C24,D24+1,"md"))+ROUNDDOWN(I24/8,0)</f>
        <v>0</v>
      </c>
      <c r="I24" s="11">
        <v>0</v>
      </c>
      <c r="J24" s="37"/>
      <c r="K24" s="101"/>
      <c r="L24" s="14"/>
      <c r="M24" s="14"/>
      <c r="N24" s="14"/>
    </row>
    <row r="25" spans="1:14" x14ac:dyDescent="0.25">
      <c r="A25" s="36"/>
      <c r="B25" s="36"/>
      <c r="C25" s="28"/>
      <c r="D25" s="28"/>
      <c r="E25" s="28"/>
      <c r="F25" s="10">
        <f>DATEDIF(C25,D25+1,"y")</f>
        <v>0</v>
      </c>
      <c r="G25" s="10">
        <f>DATEDIF(C25,D25+1,"ym")</f>
        <v>0</v>
      </c>
      <c r="H25" s="10">
        <f>IF(D25=0,0,DATEDIF(C25,D25+1,"md"))+ROUNDDOWN(I25/8,0)</f>
        <v>0</v>
      </c>
      <c r="I25" s="11">
        <v>0</v>
      </c>
      <c r="J25" s="38"/>
      <c r="K25" s="102"/>
      <c r="L25" s="14"/>
      <c r="M25" s="14"/>
      <c r="N25" s="14"/>
    </row>
    <row r="26" spans="1:14" x14ac:dyDescent="0.25">
      <c r="A26" s="54"/>
      <c r="B26" s="54"/>
      <c r="C26" s="54"/>
      <c r="D26" s="54"/>
      <c r="E26" s="54"/>
      <c r="F26" s="12"/>
      <c r="G26" s="13"/>
      <c r="H26" s="13"/>
      <c r="I26" s="13"/>
      <c r="J26" s="14"/>
      <c r="K26" s="86"/>
      <c r="L26" s="14"/>
      <c r="M26" s="14"/>
      <c r="N26" s="14"/>
    </row>
    <row r="27" spans="1:14" x14ac:dyDescent="0.25">
      <c r="A27" s="54"/>
      <c r="B27" s="54"/>
      <c r="C27" s="54"/>
      <c r="D27" s="54"/>
      <c r="E27" s="15" t="s">
        <v>14</v>
      </c>
      <c r="F27" s="16">
        <f>SUMIFS(F$6:F$25,$K$6:K25,"SI")</f>
        <v>12</v>
      </c>
      <c r="G27" s="16">
        <f>SUMIFS(G$6:G$25,$K$6:$K$25,"SI")</f>
        <v>23</v>
      </c>
      <c r="H27" s="16">
        <f>SUMIFS(H$6:H$25,$K$6:$K$25,"SI")</f>
        <v>118</v>
      </c>
      <c r="I27" s="32"/>
      <c r="J27" s="162" t="s">
        <v>15</v>
      </c>
      <c r="K27" s="162"/>
      <c r="L27" s="14"/>
      <c r="M27" s="14"/>
      <c r="N27" s="14"/>
    </row>
    <row r="28" spans="1:14" x14ac:dyDescent="0.25">
      <c r="A28" s="54"/>
      <c r="B28" s="54"/>
      <c r="C28" s="54"/>
      <c r="D28" s="54"/>
      <c r="E28" s="17" t="s">
        <v>16</v>
      </c>
      <c r="F28" s="18">
        <f>F27+J28</f>
        <v>14</v>
      </c>
      <c r="G28" s="18">
        <f>G27-(ROUNDDOWN((G27+K28)/12,0)*12)+K28</f>
        <v>2</v>
      </c>
      <c r="H28" s="18">
        <f>H27-(K28*30)</f>
        <v>28</v>
      </c>
      <c r="I28" s="32"/>
      <c r="J28" s="103">
        <f>ROUNDDOWN((G27+K28)/12,0)</f>
        <v>2</v>
      </c>
      <c r="K28" s="103">
        <f>ROUNDDOWN(H27/30,0)</f>
        <v>3</v>
      </c>
      <c r="L28" s="54"/>
      <c r="M28" s="54"/>
      <c r="N28" s="54"/>
    </row>
    <row r="29" spans="1:14" x14ac:dyDescent="0.25">
      <c r="A29" s="54"/>
      <c r="B29" s="54"/>
      <c r="C29" s="54"/>
      <c r="D29" s="54"/>
      <c r="E29" s="19" t="s">
        <v>17</v>
      </c>
      <c r="F29" s="16">
        <f>SUMIFS(F$6:F$25,$E$6:$E$25,"AMBIENTAL",$K$6:$K$25,"SI")</f>
        <v>0</v>
      </c>
      <c r="G29" s="16">
        <f>SUMIFS(G$6:G$25,$E$6:$E$25,"AMBIENTAL",$K$6:$K$25,"SI")</f>
        <v>0</v>
      </c>
      <c r="H29" s="16">
        <f>SUMIFS(H$6:H$25,$E$6:$E$25,"AMBIENTAL",$K$6:$K$25,"SI")</f>
        <v>0</v>
      </c>
      <c r="I29" s="32"/>
      <c r="J29" s="103"/>
      <c r="K29" s="103"/>
      <c r="L29" s="54"/>
      <c r="M29" s="54"/>
      <c r="N29" s="54"/>
    </row>
    <row r="30" spans="1:14" x14ac:dyDescent="0.25">
      <c r="A30" s="54"/>
      <c r="B30" s="54"/>
      <c r="C30" s="54"/>
      <c r="D30" s="54"/>
      <c r="E30" s="20" t="s">
        <v>18</v>
      </c>
      <c r="F30" s="21">
        <f>F29+J30</f>
        <v>0</v>
      </c>
      <c r="G30" s="21">
        <f>G29-(ROUNDDOWN((G29+K30)/12,0)*12)+K30</f>
        <v>0</v>
      </c>
      <c r="H30" s="21">
        <f>H29-(K30*30)</f>
        <v>0</v>
      </c>
      <c r="I30" s="32"/>
      <c r="J30" s="103">
        <f>ROUNDDOWN((G29+K30)/12,0)</f>
        <v>0</v>
      </c>
      <c r="K30" s="103">
        <f>ROUNDDOWN(H29/30,0)</f>
        <v>0</v>
      </c>
      <c r="L30" s="54"/>
      <c r="M30" s="54"/>
      <c r="N30" s="54"/>
    </row>
    <row r="31" spans="1:14" x14ac:dyDescent="0.25">
      <c r="A31" s="54"/>
      <c r="B31" s="54"/>
      <c r="C31" s="54"/>
      <c r="D31" s="54"/>
      <c r="E31" s="19" t="s">
        <v>19</v>
      </c>
      <c r="F31" s="16">
        <f>SUMIFS(F$6:F$25,$E$6:$E$25,"GENERAL",$K$6:$K$25,"SI")</f>
        <v>12</v>
      </c>
      <c r="G31" s="16">
        <f>SUMIFS(G$6:G$25,$E$6:$E$25,"GENERAL",$K$6:$K$25,"SI")</f>
        <v>23</v>
      </c>
      <c r="H31" s="16">
        <f>SUMIFS(H$6:H$25,$E$6:$E$25,"GENERAL",$K$6:$K$25,"SI")</f>
        <v>118</v>
      </c>
      <c r="I31" s="32"/>
      <c r="J31" s="103"/>
      <c r="K31" s="103"/>
      <c r="L31" s="54"/>
      <c r="M31" s="54"/>
      <c r="N31" s="54"/>
    </row>
    <row r="32" spans="1:14" x14ac:dyDescent="0.25">
      <c r="A32" s="54"/>
      <c r="B32" s="54"/>
      <c r="C32" s="54"/>
      <c r="D32" s="54"/>
      <c r="E32" s="22" t="s">
        <v>20</v>
      </c>
      <c r="F32" s="23">
        <f>F31+J32</f>
        <v>14</v>
      </c>
      <c r="G32" s="23">
        <f>G31-(ROUNDDOWN((G31+K32)/12,0)*12)+K32</f>
        <v>2</v>
      </c>
      <c r="H32" s="23">
        <f>H31-(K32*30)</f>
        <v>28</v>
      </c>
      <c r="I32" s="32"/>
      <c r="J32" s="103">
        <f>ROUNDDOWN((G31+K32)/12,0)</f>
        <v>2</v>
      </c>
      <c r="K32" s="103">
        <f>ROUNDDOWN(H31/30,0)</f>
        <v>3</v>
      </c>
      <c r="L32" s="54"/>
      <c r="M32" s="54"/>
      <c r="N32" s="54"/>
    </row>
    <row r="33" spans="1:14" x14ac:dyDescent="0.25">
      <c r="A33" s="137" t="s">
        <v>76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54"/>
      <c r="M33" s="54"/>
      <c r="N33" s="54"/>
    </row>
    <row r="34" spans="1:14" x14ac:dyDescent="0.25">
      <c r="A34" s="54"/>
      <c r="B34" s="54"/>
      <c r="C34" s="54"/>
      <c r="D34" s="54"/>
      <c r="E34" s="54"/>
      <c r="F34" s="54"/>
      <c r="G34" s="88"/>
      <c r="H34" s="87"/>
      <c r="I34" s="87"/>
      <c r="J34" s="54"/>
      <c r="K34" s="85"/>
      <c r="L34" s="54"/>
      <c r="M34" s="54"/>
      <c r="N34" s="54"/>
    </row>
    <row r="35" spans="1:14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14"/>
      <c r="K35" s="85"/>
      <c r="L35" s="54"/>
      <c r="M35" s="54"/>
      <c r="N35" s="54"/>
    </row>
    <row r="36" spans="1:14" ht="15.75" thickBot="1" x14ac:dyDescent="0.3">
      <c r="A36" s="54"/>
      <c r="B36" s="126"/>
      <c r="C36" s="54"/>
      <c r="D36" s="126"/>
      <c r="E36" s="126"/>
      <c r="F36" s="54"/>
      <c r="G36" s="54"/>
      <c r="H36" s="54"/>
      <c r="I36" s="126"/>
      <c r="J36" s="127"/>
      <c r="K36" s="85"/>
      <c r="L36" s="54"/>
      <c r="M36" s="54"/>
      <c r="N36" s="54"/>
    </row>
    <row r="37" spans="1:14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14"/>
      <c r="K37" s="85"/>
      <c r="L37" s="54"/>
      <c r="M37" s="54"/>
      <c r="N37" s="54"/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</row>
    <row r="39" spans="1:14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14"/>
      <c r="K39" s="85"/>
      <c r="L39" s="54"/>
      <c r="M39" s="54"/>
      <c r="N39" s="54"/>
    </row>
    <row r="40" spans="1:14" ht="15.75" thickBot="1" x14ac:dyDescent="0.3">
      <c r="A40" s="54"/>
      <c r="B40" s="126"/>
      <c r="C40" s="54"/>
      <c r="D40" s="126"/>
      <c r="E40" s="126"/>
      <c r="F40" s="54"/>
      <c r="G40" s="54"/>
      <c r="H40" s="54"/>
      <c r="I40" s="126"/>
      <c r="J40" s="127"/>
      <c r="K40" s="85"/>
      <c r="L40" s="54"/>
      <c r="M40" s="54"/>
      <c r="N40" s="54"/>
    </row>
    <row r="41" spans="1:14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14"/>
      <c r="K41" s="85"/>
      <c r="L41" s="54"/>
      <c r="M41" s="54"/>
      <c r="N41" s="54"/>
    </row>
  </sheetData>
  <autoFilter ref="A5:K16"/>
  <customSheetViews>
    <customSheetView guid="{DFB4BDB3-5D3E-4DA0-A3F8-EB9B3B103ABC}" showGridLines="0" fitToPage="1" showAutoFilter="1">
      <selection sqref="A1:K1"/>
      <pageMargins left="0.25" right="0.25" top="0.75" bottom="0.75" header="0.3" footer="0.3"/>
      <printOptions horizontalCentered="1" verticalCentered="1" gridLines="1"/>
      <pageSetup scale="55" orientation="landscape" r:id="rId1"/>
      <autoFilter ref="A5:K16"/>
    </customSheetView>
  </customSheetViews>
  <mergeCells count="11">
    <mergeCell ref="B2:D2"/>
    <mergeCell ref="A1:K1"/>
    <mergeCell ref="F2:I2"/>
    <mergeCell ref="J2:K2"/>
    <mergeCell ref="J3:K4"/>
    <mergeCell ref="G4:I4"/>
    <mergeCell ref="J27:K27"/>
    <mergeCell ref="A33:K33"/>
    <mergeCell ref="B3:D3"/>
    <mergeCell ref="F3:I3"/>
    <mergeCell ref="B4:D4"/>
  </mergeCells>
  <conditionalFormatting sqref="F4:G4">
    <cfRule type="containsText" dxfId="45" priority="1" operator="containsText" text="NO">
      <formula>NOT(ISERROR(SEARCH("NO",F4)))</formula>
    </cfRule>
    <cfRule type="containsText" dxfId="44" priority="2" operator="containsText" text="SI">
      <formula>NOT(ISERROR(SEARCH("SI",F4)))</formula>
    </cfRule>
  </conditionalFormatting>
  <dataValidations count="3">
    <dataValidation type="list" allowBlank="1" showInputMessage="1" showErrorMessage="1" sqref="K6:K25">
      <formula1>"SI,NO"</formula1>
    </dataValidation>
    <dataValidation type="list" allowBlank="1" showInputMessage="1" showErrorMessage="1" error="DEBE DIGITAR SI ES AMBIENTAL O SI ES GENERAL" promptTitle="POR FAVOR" prompt="DIGITE SI ES AMBIENTAL O SI ES GENERAL" sqref="E6:E25">
      <formula1>"AMBIENTAL,GENERAL"</formula1>
    </dataValidation>
    <dataValidation type="date" operator="greaterThan" allowBlank="1" showInputMessage="1" showErrorMessage="1" errorTitle="OJO" error="NO SE HA DIGITADO UNA FECHA VÁLIDA DD/MM/AA" promptTitle="POR FAVOR" prompt="Debe digitar una fecha DD/MM/AA" sqref="C6:D25">
      <formula1>1900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25" right="0.25" top="0.75" bottom="0.75" header="0.3" footer="0.3"/>
  <pageSetup scale="55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zoomScale="87" zoomScaleNormal="87" workbookViewId="0">
      <selection activeCell="A2" sqref="A2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ht="18.75" x14ac:dyDescent="0.25">
      <c r="A2" s="55" t="s">
        <v>0</v>
      </c>
      <c r="B2" s="148" t="s">
        <v>99</v>
      </c>
      <c r="C2" s="149"/>
      <c r="D2" s="150"/>
      <c r="E2" s="55" t="s">
        <v>1</v>
      </c>
      <c r="F2" s="151">
        <v>12986327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ht="45" customHeight="1" x14ac:dyDescent="0.25">
      <c r="A3" s="26" t="s">
        <v>69</v>
      </c>
      <c r="B3" s="138" t="s">
        <v>522</v>
      </c>
      <c r="C3" s="139"/>
      <c r="D3" s="140"/>
      <c r="E3" s="26" t="s">
        <v>70</v>
      </c>
      <c r="F3" s="141" t="s">
        <v>523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ht="45" x14ac:dyDescent="0.25">
      <c r="A4" s="25" t="s">
        <v>71</v>
      </c>
      <c r="B4" s="144" t="s">
        <v>524</v>
      </c>
      <c r="C4" s="145"/>
      <c r="D4" s="146"/>
      <c r="E4" s="56" t="s">
        <v>2</v>
      </c>
      <c r="F4" s="128" t="str">
        <f>IF(AND(F30&gt;=1,IF(B4&lt;&gt;"",F28&gt;=4,F28&gt;=7)),"SI CUMPLE","NO CUMPLE")</f>
        <v>SI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75" x14ac:dyDescent="0.25">
      <c r="A6" s="30" t="s">
        <v>525</v>
      </c>
      <c r="B6" s="30" t="s">
        <v>526</v>
      </c>
      <c r="C6" s="9"/>
      <c r="D6" s="8"/>
      <c r="E6" s="7"/>
      <c r="F6" s="10">
        <f>DATEDIF(C6,D6+1,"y")</f>
        <v>0</v>
      </c>
      <c r="G6" s="10">
        <f>DATEDIF(C6,D6+1,"ym")</f>
        <v>0</v>
      </c>
      <c r="H6" s="10">
        <f>IF(D6=0,0,DATEDIF(C6,D6+1,"md"))+ROUNDDOWN(I6/8,0)</f>
        <v>0</v>
      </c>
      <c r="I6" s="11">
        <v>0</v>
      </c>
      <c r="J6" s="37" t="s">
        <v>527</v>
      </c>
      <c r="K6" s="101" t="s">
        <v>155</v>
      </c>
      <c r="L6" s="14"/>
      <c r="M6" s="14"/>
      <c r="N6" s="14"/>
    </row>
    <row r="7" spans="1:14" s="1" customFormat="1" ht="60" x14ac:dyDescent="0.25">
      <c r="A7" s="30" t="s">
        <v>528</v>
      </c>
      <c r="B7" s="30" t="s">
        <v>529</v>
      </c>
      <c r="C7" s="9">
        <v>41541</v>
      </c>
      <c r="D7" s="8">
        <v>41631</v>
      </c>
      <c r="E7" s="7" t="s">
        <v>116</v>
      </c>
      <c r="F7" s="10">
        <f>DATEDIF(C7,D7+1,"y")</f>
        <v>0</v>
      </c>
      <c r="G7" s="10">
        <f>DATEDIF(C7,D7+1,"ym")</f>
        <v>3</v>
      </c>
      <c r="H7" s="10">
        <f>IF(D7=0,0,DATEDIF(C7,D7+1,"md"))+ROUNDDOWN(I7/8,0)</f>
        <v>0</v>
      </c>
      <c r="I7" s="11">
        <v>0</v>
      </c>
      <c r="J7" s="37"/>
      <c r="K7" s="101" t="s">
        <v>154</v>
      </c>
      <c r="L7" s="14"/>
      <c r="M7" s="14"/>
      <c r="N7" s="14"/>
    </row>
    <row r="8" spans="1:14" s="1" customFormat="1" ht="135" x14ac:dyDescent="0.25">
      <c r="A8" s="30" t="s">
        <v>530</v>
      </c>
      <c r="B8" s="30" t="s">
        <v>531</v>
      </c>
      <c r="C8" s="9">
        <v>41372</v>
      </c>
      <c r="D8" s="9">
        <v>41432</v>
      </c>
      <c r="E8" s="7" t="s">
        <v>149</v>
      </c>
      <c r="F8" s="10">
        <f>DATEDIF(C8,D8+1,"y")</f>
        <v>0</v>
      </c>
      <c r="G8" s="10">
        <f>DATEDIF(C8,D8+1,"ym")</f>
        <v>2</v>
      </c>
      <c r="H8" s="10">
        <f>IF(D8=0,0,DATEDIF(C8,D8+1,"md"))+ROUNDDOWN(I8/8,0)</f>
        <v>0</v>
      </c>
      <c r="I8" s="11">
        <v>0</v>
      </c>
      <c r="J8" s="37"/>
      <c r="K8" s="101" t="s">
        <v>154</v>
      </c>
      <c r="L8" s="14"/>
      <c r="M8" s="14"/>
      <c r="N8" s="14"/>
    </row>
    <row r="9" spans="1:14" s="1" customFormat="1" ht="135" x14ac:dyDescent="0.25">
      <c r="A9" s="30" t="s">
        <v>530</v>
      </c>
      <c r="B9" s="30" t="s">
        <v>532</v>
      </c>
      <c r="C9" s="9">
        <v>41012</v>
      </c>
      <c r="D9" s="9">
        <v>41324</v>
      </c>
      <c r="E9" s="7" t="s">
        <v>149</v>
      </c>
      <c r="F9" s="10">
        <f>DATEDIF(C9,D9+1,"y")</f>
        <v>0</v>
      </c>
      <c r="G9" s="10">
        <f>DATEDIF(C9,D9+1,"ym")</f>
        <v>10</v>
      </c>
      <c r="H9" s="10">
        <f>IF(D9=0,0,DATEDIF(C9,D9+1,"md"))+ROUNDDOWN(I9/8,0)</f>
        <v>7</v>
      </c>
      <c r="I9" s="11">
        <v>0</v>
      </c>
      <c r="J9" s="37"/>
      <c r="K9" s="101" t="s">
        <v>154</v>
      </c>
      <c r="L9" s="14"/>
      <c r="M9" s="14"/>
      <c r="N9" s="14"/>
    </row>
    <row r="10" spans="1:14" s="1" customFormat="1" ht="60" x14ac:dyDescent="0.25">
      <c r="A10" s="30" t="s">
        <v>530</v>
      </c>
      <c r="B10" s="30" t="s">
        <v>533</v>
      </c>
      <c r="C10" s="9">
        <v>40787</v>
      </c>
      <c r="D10" s="9">
        <v>40969</v>
      </c>
      <c r="E10" s="7" t="s">
        <v>149</v>
      </c>
      <c r="F10" s="10">
        <f t="shared" ref="F10:F23" si="0">DATEDIF(C10,D10+1,"y")</f>
        <v>0</v>
      </c>
      <c r="G10" s="10">
        <f t="shared" ref="G10:G23" si="1">DATEDIF(C10,D10+1,"ym")</f>
        <v>6</v>
      </c>
      <c r="H10" s="10">
        <f t="shared" ref="H10:H23" si="2">IF(D10=0,0,DATEDIF(C10,D10+1,"md"))+ROUNDDOWN(I10/8,0)</f>
        <v>1</v>
      </c>
      <c r="I10" s="11">
        <v>0</v>
      </c>
      <c r="J10" s="37"/>
      <c r="K10" s="101" t="s">
        <v>154</v>
      </c>
      <c r="L10" s="14"/>
      <c r="M10" s="14"/>
      <c r="N10" s="14"/>
    </row>
    <row r="11" spans="1:14" s="1" customFormat="1" ht="45" x14ac:dyDescent="0.25">
      <c r="A11" s="30" t="s">
        <v>530</v>
      </c>
      <c r="B11" s="30" t="s">
        <v>534</v>
      </c>
      <c r="C11" s="9"/>
      <c r="D11" s="9"/>
      <c r="E11" s="7"/>
      <c r="F11" s="10">
        <f t="shared" si="0"/>
        <v>0</v>
      </c>
      <c r="G11" s="10">
        <f t="shared" si="1"/>
        <v>0</v>
      </c>
      <c r="H11" s="10">
        <f t="shared" si="2"/>
        <v>0</v>
      </c>
      <c r="I11" s="11">
        <v>0</v>
      </c>
      <c r="J11" s="37" t="s">
        <v>535</v>
      </c>
      <c r="K11" s="101" t="s">
        <v>155</v>
      </c>
      <c r="L11" s="14"/>
      <c r="M11" s="14"/>
      <c r="N11" s="14"/>
    </row>
    <row r="12" spans="1:14" s="1" customFormat="1" ht="120" x14ac:dyDescent="0.25">
      <c r="A12" s="30" t="s">
        <v>536</v>
      </c>
      <c r="B12" s="30" t="s">
        <v>537</v>
      </c>
      <c r="C12" s="9"/>
      <c r="D12" s="9"/>
      <c r="E12" s="7"/>
      <c r="F12" s="10">
        <f t="shared" si="0"/>
        <v>0</v>
      </c>
      <c r="G12" s="10">
        <f t="shared" si="1"/>
        <v>0</v>
      </c>
      <c r="H12" s="10">
        <f t="shared" si="2"/>
        <v>0</v>
      </c>
      <c r="I12" s="11">
        <v>0</v>
      </c>
      <c r="J12" s="37" t="s">
        <v>538</v>
      </c>
      <c r="K12" s="101" t="s">
        <v>155</v>
      </c>
      <c r="L12" s="14"/>
      <c r="M12" s="14"/>
      <c r="N12" s="14"/>
    </row>
    <row r="13" spans="1:14" s="1" customFormat="1" x14ac:dyDescent="0.25">
      <c r="A13" s="30" t="s">
        <v>539</v>
      </c>
      <c r="B13" s="30" t="s">
        <v>540</v>
      </c>
      <c r="C13" s="9">
        <v>38363</v>
      </c>
      <c r="D13" s="9">
        <v>40149</v>
      </c>
      <c r="E13" s="7" t="s">
        <v>116</v>
      </c>
      <c r="F13" s="10">
        <f t="shared" si="0"/>
        <v>4</v>
      </c>
      <c r="G13" s="10">
        <f t="shared" si="1"/>
        <v>10</v>
      </c>
      <c r="H13" s="10">
        <f t="shared" si="2"/>
        <v>22</v>
      </c>
      <c r="I13" s="11">
        <v>0</v>
      </c>
      <c r="J13" s="37"/>
      <c r="K13" s="101" t="s">
        <v>154</v>
      </c>
      <c r="L13" s="14"/>
      <c r="M13" s="14"/>
      <c r="N13" s="14"/>
    </row>
    <row r="14" spans="1:14" s="1" customFormat="1" x14ac:dyDescent="0.25">
      <c r="A14" s="30" t="s">
        <v>541</v>
      </c>
      <c r="B14" s="30" t="s">
        <v>542</v>
      </c>
      <c r="C14" s="9">
        <v>40168</v>
      </c>
      <c r="D14" s="9">
        <v>40724</v>
      </c>
      <c r="E14" s="7" t="s">
        <v>116</v>
      </c>
      <c r="F14" s="10">
        <f t="shared" si="0"/>
        <v>1</v>
      </c>
      <c r="G14" s="10">
        <f t="shared" si="1"/>
        <v>6</v>
      </c>
      <c r="H14" s="10">
        <f t="shared" si="2"/>
        <v>10</v>
      </c>
      <c r="I14" s="11">
        <v>0</v>
      </c>
      <c r="J14" s="37"/>
      <c r="K14" s="101" t="s">
        <v>154</v>
      </c>
      <c r="L14" s="14"/>
      <c r="M14" s="14"/>
      <c r="N14" s="14"/>
    </row>
    <row r="15" spans="1:14" s="1" customFormat="1" ht="90" x14ac:dyDescent="0.25">
      <c r="A15" s="30" t="s">
        <v>543</v>
      </c>
      <c r="B15" s="30" t="s">
        <v>544</v>
      </c>
      <c r="C15" s="9">
        <v>37591</v>
      </c>
      <c r="D15" s="9">
        <v>37651</v>
      </c>
      <c r="E15" s="7" t="s">
        <v>116</v>
      </c>
      <c r="F15" s="10">
        <f t="shared" si="0"/>
        <v>0</v>
      </c>
      <c r="G15" s="10">
        <f t="shared" si="1"/>
        <v>1</v>
      </c>
      <c r="H15" s="10">
        <f t="shared" si="2"/>
        <v>30</v>
      </c>
      <c r="I15" s="11">
        <v>0</v>
      </c>
      <c r="J15" s="37"/>
      <c r="K15" s="101" t="s">
        <v>154</v>
      </c>
      <c r="L15" s="14"/>
      <c r="M15" s="14"/>
      <c r="N15" s="14"/>
    </row>
    <row r="16" spans="1:14" s="1" customFormat="1" ht="60" x14ac:dyDescent="0.25">
      <c r="A16" s="30" t="s">
        <v>545</v>
      </c>
      <c r="B16" s="30" t="s">
        <v>546</v>
      </c>
      <c r="C16" s="9">
        <v>37347</v>
      </c>
      <c r="D16" s="9">
        <v>37529</v>
      </c>
      <c r="E16" s="7" t="s">
        <v>149</v>
      </c>
      <c r="F16" s="10">
        <f t="shared" si="0"/>
        <v>0</v>
      </c>
      <c r="G16" s="10">
        <f t="shared" si="1"/>
        <v>6</v>
      </c>
      <c r="H16" s="10">
        <f t="shared" si="2"/>
        <v>0</v>
      </c>
      <c r="I16" s="11">
        <v>0</v>
      </c>
      <c r="J16" s="37"/>
      <c r="K16" s="101" t="s">
        <v>154</v>
      </c>
      <c r="L16" s="14"/>
      <c r="M16" s="14"/>
      <c r="N16" s="14"/>
    </row>
    <row r="17" spans="1:14" s="1" customFormat="1" ht="60" x14ac:dyDescent="0.25">
      <c r="A17" s="30" t="s">
        <v>547</v>
      </c>
      <c r="B17" s="136" t="s">
        <v>548</v>
      </c>
      <c r="C17" s="9">
        <v>37196</v>
      </c>
      <c r="D17" s="9">
        <v>37315</v>
      </c>
      <c r="E17" s="7" t="s">
        <v>149</v>
      </c>
      <c r="F17" s="10">
        <f t="shared" si="0"/>
        <v>0</v>
      </c>
      <c r="G17" s="10">
        <f t="shared" si="1"/>
        <v>4</v>
      </c>
      <c r="H17" s="10">
        <f t="shared" si="2"/>
        <v>0</v>
      </c>
      <c r="I17" s="11">
        <v>0</v>
      </c>
      <c r="J17" s="37"/>
      <c r="K17" s="101" t="s">
        <v>154</v>
      </c>
      <c r="L17" s="14"/>
      <c r="M17" s="14"/>
      <c r="N17" s="14"/>
    </row>
    <row r="18" spans="1:14" s="1" customFormat="1" ht="30" x14ac:dyDescent="0.25">
      <c r="A18" s="30" t="s">
        <v>549</v>
      </c>
      <c r="B18" s="30" t="s">
        <v>550</v>
      </c>
      <c r="C18" s="9">
        <v>36911</v>
      </c>
      <c r="D18" s="9">
        <v>36980</v>
      </c>
      <c r="E18" s="7" t="s">
        <v>116</v>
      </c>
      <c r="F18" s="10">
        <f t="shared" si="0"/>
        <v>0</v>
      </c>
      <c r="G18" s="10">
        <f t="shared" si="1"/>
        <v>2</v>
      </c>
      <c r="H18" s="10">
        <f t="shared" si="2"/>
        <v>11</v>
      </c>
      <c r="I18" s="11">
        <v>0</v>
      </c>
      <c r="J18" s="37"/>
      <c r="K18" s="101" t="s">
        <v>154</v>
      </c>
      <c r="L18" s="14"/>
      <c r="M18" s="14"/>
      <c r="N18" s="14"/>
    </row>
    <row r="19" spans="1:14" s="1" customFormat="1" ht="30" x14ac:dyDescent="0.25">
      <c r="A19" s="30" t="s">
        <v>549</v>
      </c>
      <c r="B19" s="30" t="s">
        <v>550</v>
      </c>
      <c r="C19" s="9">
        <v>37057</v>
      </c>
      <c r="D19" s="9">
        <v>37179</v>
      </c>
      <c r="E19" s="7" t="s">
        <v>116</v>
      </c>
      <c r="F19" s="10">
        <f t="shared" si="0"/>
        <v>0</v>
      </c>
      <c r="G19" s="10">
        <f t="shared" si="1"/>
        <v>4</v>
      </c>
      <c r="H19" s="10">
        <f t="shared" si="2"/>
        <v>1</v>
      </c>
      <c r="I19" s="11">
        <v>0</v>
      </c>
      <c r="J19" s="37"/>
      <c r="K19" s="101" t="s">
        <v>154</v>
      </c>
      <c r="L19" s="14"/>
      <c r="M19" s="14"/>
      <c r="N19" s="14"/>
    </row>
    <row r="20" spans="1:14" s="1" customFormat="1" ht="30" x14ac:dyDescent="0.25">
      <c r="A20" s="30" t="s">
        <v>551</v>
      </c>
      <c r="B20" s="30" t="s">
        <v>550</v>
      </c>
      <c r="C20" s="9">
        <v>36469</v>
      </c>
      <c r="D20" s="9">
        <v>36646</v>
      </c>
      <c r="E20" s="7" t="s">
        <v>116</v>
      </c>
      <c r="F20" s="10">
        <f t="shared" si="0"/>
        <v>0</v>
      </c>
      <c r="G20" s="10">
        <f t="shared" si="1"/>
        <v>5</v>
      </c>
      <c r="H20" s="10">
        <f t="shared" si="2"/>
        <v>26</v>
      </c>
      <c r="I20" s="11">
        <v>0</v>
      </c>
      <c r="J20" s="37"/>
      <c r="K20" s="101" t="s">
        <v>154</v>
      </c>
      <c r="L20" s="14"/>
      <c r="M20" s="14"/>
      <c r="N20" s="14"/>
    </row>
    <row r="21" spans="1:14" s="1" customFormat="1" ht="30" x14ac:dyDescent="0.25">
      <c r="A21" s="30" t="s">
        <v>552</v>
      </c>
      <c r="B21" s="30" t="s">
        <v>550</v>
      </c>
      <c r="C21" s="8">
        <v>35096</v>
      </c>
      <c r="D21" s="9">
        <v>35452</v>
      </c>
      <c r="E21" s="7" t="s">
        <v>116</v>
      </c>
      <c r="F21" s="10">
        <f t="shared" si="0"/>
        <v>0</v>
      </c>
      <c r="G21" s="10">
        <f t="shared" si="1"/>
        <v>11</v>
      </c>
      <c r="H21" s="10">
        <f t="shared" si="2"/>
        <v>22</v>
      </c>
      <c r="I21" s="11">
        <v>0</v>
      </c>
      <c r="J21" s="37"/>
      <c r="K21" s="101" t="s">
        <v>154</v>
      </c>
      <c r="L21" s="14"/>
      <c r="M21" s="14"/>
      <c r="N21" s="14"/>
    </row>
    <row r="22" spans="1:14" s="1" customFormat="1" x14ac:dyDescent="0.25">
      <c r="A22" s="30"/>
      <c r="B22" s="30"/>
      <c r="C22" s="9"/>
      <c r="D22" s="9"/>
      <c r="E22" s="7"/>
      <c r="F22" s="10">
        <f t="shared" si="0"/>
        <v>0</v>
      </c>
      <c r="G22" s="10">
        <f t="shared" si="1"/>
        <v>0</v>
      </c>
      <c r="H22" s="10">
        <f t="shared" si="2"/>
        <v>0</v>
      </c>
      <c r="I22" s="11">
        <v>0</v>
      </c>
      <c r="J22" s="37"/>
      <c r="K22" s="101"/>
      <c r="L22" s="14"/>
      <c r="M22" s="14"/>
      <c r="N22" s="14"/>
    </row>
    <row r="23" spans="1:14" s="1" customFormat="1" x14ac:dyDescent="0.25">
      <c r="A23" s="30"/>
      <c r="B23" s="30"/>
      <c r="C23" s="9"/>
      <c r="D23" s="9"/>
      <c r="E23" s="7"/>
      <c r="F23" s="10">
        <f t="shared" si="0"/>
        <v>0</v>
      </c>
      <c r="G23" s="10">
        <f t="shared" si="1"/>
        <v>0</v>
      </c>
      <c r="H23" s="10">
        <f t="shared" si="2"/>
        <v>0</v>
      </c>
      <c r="I23" s="11">
        <v>0</v>
      </c>
      <c r="J23" s="37"/>
      <c r="K23" s="101"/>
      <c r="L23" s="14"/>
      <c r="M23" s="14"/>
      <c r="N23" s="14"/>
    </row>
    <row r="24" spans="1:14" s="1" customFormat="1" ht="42.75" customHeight="1" x14ac:dyDescent="0.25">
      <c r="A24" s="30"/>
      <c r="B24" s="30"/>
      <c r="C24" s="9"/>
      <c r="D24" s="9"/>
      <c r="E24" s="7"/>
      <c r="F24" s="10">
        <f>DATEDIF(C24,D24+1,"y")</f>
        <v>0</v>
      </c>
      <c r="G24" s="10">
        <f>DATEDIF(C24,D24+1,"ym")</f>
        <v>0</v>
      </c>
      <c r="H24" s="10">
        <f>IF(D24=0,0,DATEDIF(C24,D24+1,"md"))+ROUNDDOWN(I24/8,0)</f>
        <v>0</v>
      </c>
      <c r="I24" s="11">
        <v>0</v>
      </c>
      <c r="J24" s="37"/>
      <c r="K24" s="101"/>
      <c r="L24" s="14"/>
      <c r="M24" s="14"/>
      <c r="N24" s="14"/>
    </row>
    <row r="25" spans="1:14" s="1" customFormat="1" ht="31.5" customHeight="1" x14ac:dyDescent="0.25">
      <c r="A25" s="36"/>
      <c r="B25" s="36"/>
      <c r="C25" s="28"/>
      <c r="D25" s="28"/>
      <c r="E25" s="28"/>
      <c r="F25" s="10">
        <f>DATEDIF(C25,D25+1,"y")</f>
        <v>0</v>
      </c>
      <c r="G25" s="10">
        <f>DATEDIF(C25,D25+1,"ym")</f>
        <v>0</v>
      </c>
      <c r="H25" s="10">
        <f>IF(D25=0,0,DATEDIF(C25,D25+1,"md"))+ROUNDDOWN(I25/8,0)</f>
        <v>0</v>
      </c>
      <c r="I25" s="11">
        <v>0</v>
      </c>
      <c r="J25" s="38"/>
      <c r="K25" s="102"/>
      <c r="L25" s="14"/>
      <c r="M25" s="14"/>
      <c r="N25" s="14"/>
    </row>
    <row r="26" spans="1:14" ht="22.5" customHeight="1" x14ac:dyDescent="0.25">
      <c r="A26" s="54"/>
      <c r="B26" s="54"/>
      <c r="C26" s="54"/>
      <c r="D26" s="54"/>
      <c r="E26" s="54"/>
      <c r="F26" s="12"/>
      <c r="G26" s="13"/>
      <c r="H26" s="13"/>
      <c r="I26" s="13"/>
      <c r="J26" s="14"/>
      <c r="K26" s="86"/>
      <c r="L26" s="14"/>
      <c r="M26" s="14"/>
      <c r="N26" s="14"/>
    </row>
    <row r="27" spans="1:14" ht="22.5" customHeight="1" x14ac:dyDescent="0.25">
      <c r="A27" s="54"/>
      <c r="B27" s="54"/>
      <c r="C27" s="54"/>
      <c r="D27" s="54"/>
      <c r="E27" s="15" t="s">
        <v>14</v>
      </c>
      <c r="F27" s="16">
        <f>SUMIFS(F$6:F$25,$K$6:K25,"SI")</f>
        <v>5</v>
      </c>
      <c r="G27" s="16">
        <f>SUMIFS(G$6:G$25,$K$6:$K$25,"SI")</f>
        <v>70</v>
      </c>
      <c r="H27" s="16">
        <f>SUMIFS(H$6:H$25,$K$6:$K$25,"SI")</f>
        <v>130</v>
      </c>
      <c r="I27" s="32"/>
      <c r="J27" s="162" t="s">
        <v>15</v>
      </c>
      <c r="K27" s="162"/>
      <c r="L27" s="14"/>
      <c r="M27" s="14"/>
      <c r="N27" s="14"/>
    </row>
    <row r="28" spans="1:14" ht="22.5" customHeight="1" x14ac:dyDescent="0.25">
      <c r="A28" s="54"/>
      <c r="B28" s="54"/>
      <c r="C28" s="54"/>
      <c r="D28" s="54"/>
      <c r="E28" s="17" t="s">
        <v>16</v>
      </c>
      <c r="F28" s="18">
        <f>F27+J28</f>
        <v>11</v>
      </c>
      <c r="G28" s="18">
        <f>G27-(ROUNDDOWN((G27+K28)/12,0)*12)+K28</f>
        <v>2</v>
      </c>
      <c r="H28" s="18">
        <f>H27-(K28*30)</f>
        <v>10</v>
      </c>
      <c r="I28" s="32"/>
      <c r="J28" s="103">
        <f>ROUNDDOWN((G27+K28)/12,0)</f>
        <v>6</v>
      </c>
      <c r="K28" s="103">
        <f>ROUNDDOWN(H27/30,0)</f>
        <v>4</v>
      </c>
      <c r="L28" s="54"/>
      <c r="M28" s="54"/>
      <c r="N28" s="54"/>
    </row>
    <row r="29" spans="1:14" ht="22.5" customHeight="1" x14ac:dyDescent="0.25">
      <c r="A29" s="54"/>
      <c r="B29" s="54"/>
      <c r="C29" s="54"/>
      <c r="D29" s="54"/>
      <c r="E29" s="19" t="s">
        <v>17</v>
      </c>
      <c r="F29" s="16">
        <f>SUMIFS(F$6:F$25,$E$6:$E$25,"AMBIENTAL",$K$6:$K$25,"SI")</f>
        <v>0</v>
      </c>
      <c r="G29" s="16">
        <f>SUMIFS(G$6:G$25,$E$6:$E$25,"AMBIENTAL",$K$6:$K$25,"SI")</f>
        <v>28</v>
      </c>
      <c r="H29" s="16">
        <f>SUMIFS(H$6:H$25,$E$6:$E$25,"AMBIENTAL",$K$6:$K$25,"SI")</f>
        <v>8</v>
      </c>
      <c r="I29" s="32"/>
      <c r="J29" s="103"/>
      <c r="K29" s="103"/>
      <c r="L29" s="54"/>
      <c r="M29" s="54"/>
      <c r="N29" s="54"/>
    </row>
    <row r="30" spans="1:14" ht="22.5" customHeight="1" x14ac:dyDescent="0.25">
      <c r="A30" s="54"/>
      <c r="B30" s="54"/>
      <c r="C30" s="54"/>
      <c r="D30" s="54"/>
      <c r="E30" s="20" t="s">
        <v>18</v>
      </c>
      <c r="F30" s="21">
        <f>F29+J30</f>
        <v>2</v>
      </c>
      <c r="G30" s="21">
        <f>G29-(ROUNDDOWN((G29+K30)/12,0)*12)+K30</f>
        <v>4</v>
      </c>
      <c r="H30" s="21">
        <f>H29-(K30*30)</f>
        <v>8</v>
      </c>
      <c r="I30" s="32"/>
      <c r="J30" s="103">
        <f>ROUNDDOWN((G29+K30)/12,0)</f>
        <v>2</v>
      </c>
      <c r="K30" s="103">
        <f>ROUNDDOWN(H29/30,0)</f>
        <v>0</v>
      </c>
      <c r="L30" s="54"/>
      <c r="M30" s="54"/>
      <c r="N30" s="54"/>
    </row>
    <row r="31" spans="1:14" ht="22.5" customHeight="1" x14ac:dyDescent="0.25">
      <c r="A31" s="54"/>
      <c r="B31" s="54"/>
      <c r="C31" s="54"/>
      <c r="D31" s="54"/>
      <c r="E31" s="19" t="s">
        <v>19</v>
      </c>
      <c r="F31" s="16">
        <f>SUMIFS(F$6:F$25,$E$6:$E$25,"GENERAL",$K$6:$K$25,"SI")</f>
        <v>5</v>
      </c>
      <c r="G31" s="16">
        <f>SUMIFS(G$6:G$25,$E$6:$E$25,"GENERAL",$K$6:$K$25,"SI")</f>
        <v>42</v>
      </c>
      <c r="H31" s="16">
        <f>SUMIFS(H$6:H$25,$E$6:$E$25,"GENERAL",$K$6:$K$25,"SI")</f>
        <v>122</v>
      </c>
      <c r="I31" s="32"/>
      <c r="J31" s="103"/>
      <c r="K31" s="103"/>
      <c r="L31" s="54"/>
      <c r="M31" s="54"/>
      <c r="N31" s="54"/>
    </row>
    <row r="32" spans="1:14" x14ac:dyDescent="0.25">
      <c r="A32" s="54"/>
      <c r="B32" s="54"/>
      <c r="C32" s="54"/>
      <c r="D32" s="54"/>
      <c r="E32" s="22" t="s">
        <v>20</v>
      </c>
      <c r="F32" s="23">
        <f>F31+J32</f>
        <v>8</v>
      </c>
      <c r="G32" s="23">
        <f>G31-(ROUNDDOWN((G31+K32)/12,0)*12)+K32</f>
        <v>10</v>
      </c>
      <c r="H32" s="23">
        <f>H31-(K32*30)</f>
        <v>2</v>
      </c>
      <c r="I32" s="32"/>
      <c r="J32" s="103">
        <f>ROUNDDOWN((G31+K32)/12,0)</f>
        <v>3</v>
      </c>
      <c r="K32" s="103">
        <f>ROUNDDOWN(H31/30,0)</f>
        <v>4</v>
      </c>
      <c r="L32" s="54"/>
      <c r="M32" s="54"/>
      <c r="N32" s="54"/>
    </row>
    <row r="33" spans="1:14" x14ac:dyDescent="0.25">
      <c r="A33" s="137" t="s">
        <v>76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54"/>
      <c r="M33" s="54"/>
      <c r="N33" s="54"/>
    </row>
    <row r="34" spans="1:14" x14ac:dyDescent="0.25">
      <c r="A34" s="54"/>
      <c r="B34" s="54"/>
      <c r="C34" s="54"/>
      <c r="D34" s="54"/>
      <c r="E34" s="54"/>
      <c r="F34" s="54"/>
      <c r="G34" s="88"/>
      <c r="H34" s="87"/>
      <c r="I34" s="87"/>
      <c r="J34" s="54"/>
      <c r="K34" s="85"/>
      <c r="L34" s="54"/>
      <c r="M34" s="54"/>
      <c r="N34" s="54"/>
    </row>
    <row r="35" spans="1:14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14"/>
      <c r="K35" s="85"/>
      <c r="L35" s="54"/>
      <c r="M35" s="54"/>
      <c r="N35" s="54"/>
    </row>
    <row r="36" spans="1:14" ht="15.75" thickBot="1" x14ac:dyDescent="0.3">
      <c r="A36" s="54"/>
      <c r="B36" s="126"/>
      <c r="C36" s="54"/>
      <c r="D36" s="126"/>
      <c r="E36" s="126"/>
      <c r="F36" s="54"/>
      <c r="G36" s="54"/>
      <c r="H36" s="54"/>
      <c r="I36" s="126"/>
      <c r="J36" s="127"/>
      <c r="K36" s="85"/>
      <c r="L36" s="54"/>
      <c r="M36" s="54"/>
      <c r="N36" s="54"/>
    </row>
    <row r="37" spans="1:14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14"/>
      <c r="K37" s="85"/>
      <c r="L37" s="54"/>
      <c r="M37" s="54"/>
      <c r="N37" s="54"/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</row>
    <row r="39" spans="1:14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14"/>
      <c r="K39" s="85"/>
      <c r="L39" s="54"/>
      <c r="M39" s="54"/>
      <c r="N39" s="54"/>
    </row>
    <row r="40" spans="1:14" ht="15.75" thickBot="1" x14ac:dyDescent="0.3">
      <c r="A40" s="54"/>
      <c r="B40" s="126"/>
      <c r="C40" s="54"/>
      <c r="D40" s="126"/>
      <c r="E40" s="126"/>
      <c r="F40" s="54"/>
      <c r="G40" s="54"/>
      <c r="H40" s="54"/>
      <c r="I40" s="126"/>
      <c r="J40" s="127"/>
      <c r="K40" s="85"/>
      <c r="L40" s="54"/>
      <c r="M40" s="54"/>
      <c r="N40" s="54"/>
    </row>
    <row r="41" spans="1:14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14"/>
      <c r="K41" s="85"/>
      <c r="L41" s="54"/>
      <c r="M41" s="54"/>
      <c r="N41" s="54"/>
    </row>
  </sheetData>
  <autoFilter ref="A5:K23"/>
  <sortState ref="A6:K17">
    <sortCondition ref="C6:C17"/>
  </sortState>
  <customSheetViews>
    <customSheetView guid="{DFB4BDB3-5D3E-4DA0-A3F8-EB9B3B103ABC}" scale="87" showGridLines="0" fitToPage="1" showAutoFilter="1">
      <selection activeCell="A2" sqref="A2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65" orientation="landscape" r:id="rId1"/>
      <autoFilter ref="A5:K23"/>
    </customSheetView>
  </customSheetViews>
  <mergeCells count="11">
    <mergeCell ref="J27:K27"/>
    <mergeCell ref="A33:K33"/>
    <mergeCell ref="F3:I3"/>
    <mergeCell ref="A1:K1"/>
    <mergeCell ref="B2:D2"/>
    <mergeCell ref="F2:I2"/>
    <mergeCell ref="J2:K2"/>
    <mergeCell ref="B3:D3"/>
    <mergeCell ref="J3:K4"/>
    <mergeCell ref="B4:D4"/>
    <mergeCell ref="G4:I4"/>
  </mergeCells>
  <conditionalFormatting sqref="F4:G4">
    <cfRule type="containsText" dxfId="43" priority="1" operator="containsText" text="NO">
      <formula>NOT(ISERROR(SEARCH("NO",F4)))</formula>
    </cfRule>
    <cfRule type="containsText" dxfId="42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25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25">
      <formula1>"AMBIENTAL,GENERAL"</formula1>
    </dataValidation>
    <dataValidation type="list" allowBlank="1" showInputMessage="1" showErrorMessage="1" sqref="K6:K25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zoomScale="89" zoomScaleNormal="89" workbookViewId="0">
      <selection sqref="A1:K1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ht="22.5" customHeight="1" x14ac:dyDescent="0.25">
      <c r="A2" s="55" t="s">
        <v>0</v>
      </c>
      <c r="B2" s="148" t="s">
        <v>98</v>
      </c>
      <c r="C2" s="149"/>
      <c r="D2" s="150"/>
      <c r="E2" s="55" t="s">
        <v>1</v>
      </c>
      <c r="F2" s="151">
        <v>97470659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ht="45" customHeight="1" x14ac:dyDescent="0.25">
      <c r="A3" s="26" t="s">
        <v>69</v>
      </c>
      <c r="B3" s="138" t="s">
        <v>500</v>
      </c>
      <c r="C3" s="139"/>
      <c r="D3" s="140"/>
      <c r="E3" s="26" t="s">
        <v>70</v>
      </c>
      <c r="F3" s="141" t="s">
        <v>339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ht="45" x14ac:dyDescent="0.25">
      <c r="A4" s="25" t="s">
        <v>71</v>
      </c>
      <c r="B4" s="144" t="s">
        <v>501</v>
      </c>
      <c r="C4" s="145"/>
      <c r="D4" s="146"/>
      <c r="E4" s="56" t="s">
        <v>2</v>
      </c>
      <c r="F4" s="128" t="str">
        <f>IF(AND(F30&gt;=1,IF(B4&lt;&gt;"",F28&gt;=4,F28&gt;=7)),"SI CUMPLE","NO CUMPLE")</f>
        <v>NO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90" x14ac:dyDescent="0.25">
      <c r="A6" s="30" t="s">
        <v>502</v>
      </c>
      <c r="B6" s="30" t="s">
        <v>503</v>
      </c>
      <c r="C6" s="9">
        <v>36973</v>
      </c>
      <c r="D6" s="8">
        <v>37894</v>
      </c>
      <c r="E6" s="7" t="s">
        <v>116</v>
      </c>
      <c r="F6" s="10">
        <f>DATEDIF(C6,D6+1,"y")</f>
        <v>2</v>
      </c>
      <c r="G6" s="10">
        <f>DATEDIF(C6,D6+1,"ym")</f>
        <v>6</v>
      </c>
      <c r="H6" s="10">
        <f>IF(D6=0,0,DATEDIF(C6,D6+1,"md"))+ROUNDDOWN(I6/8,0)</f>
        <v>8</v>
      </c>
      <c r="I6" s="11">
        <v>0</v>
      </c>
      <c r="J6" s="37" t="s">
        <v>313</v>
      </c>
      <c r="K6" s="101" t="s">
        <v>154</v>
      </c>
      <c r="L6" s="14"/>
      <c r="M6" s="14"/>
      <c r="N6" s="14"/>
    </row>
    <row r="7" spans="1:14" s="1" customFormat="1" ht="90" x14ac:dyDescent="0.25">
      <c r="A7" s="30" t="s">
        <v>504</v>
      </c>
      <c r="B7" s="30" t="s">
        <v>505</v>
      </c>
      <c r="C7" s="9">
        <v>36617</v>
      </c>
      <c r="D7" s="8">
        <v>36712</v>
      </c>
      <c r="E7" s="7" t="s">
        <v>116</v>
      </c>
      <c r="F7" s="10">
        <f>DATEDIF(C7,D7+1,"y")</f>
        <v>0</v>
      </c>
      <c r="G7" s="10">
        <f>DATEDIF(C7,D7+1,"ym")</f>
        <v>3</v>
      </c>
      <c r="H7" s="10">
        <f>IF(D7=0,0,DATEDIF(C7,D7+1,"md"))+ROUNDDOWN(I7/8,0)</f>
        <v>5</v>
      </c>
      <c r="I7" s="11">
        <v>0</v>
      </c>
      <c r="J7" s="37" t="s">
        <v>313</v>
      </c>
      <c r="K7" s="101" t="s">
        <v>154</v>
      </c>
      <c r="L7" s="14"/>
      <c r="M7" s="14"/>
      <c r="N7" s="14"/>
    </row>
    <row r="8" spans="1:14" s="1" customFormat="1" ht="90" x14ac:dyDescent="0.25">
      <c r="A8" s="30" t="s">
        <v>506</v>
      </c>
      <c r="B8" s="30" t="s">
        <v>505</v>
      </c>
      <c r="C8" s="9">
        <v>36251</v>
      </c>
      <c r="D8" s="9">
        <v>36598</v>
      </c>
      <c r="E8" s="7" t="s">
        <v>116</v>
      </c>
      <c r="F8" s="10">
        <f>DATEDIF(C8,D8+1,"y")</f>
        <v>0</v>
      </c>
      <c r="G8" s="10">
        <f>DATEDIF(C8,D8+1,"ym")</f>
        <v>11</v>
      </c>
      <c r="H8" s="10">
        <f>IF(D8=0,0,DATEDIF(C8,D8+1,"md"))+ROUNDDOWN(I8/8,0)</f>
        <v>13</v>
      </c>
      <c r="I8" s="11">
        <v>0</v>
      </c>
      <c r="J8" s="37" t="s">
        <v>313</v>
      </c>
      <c r="K8" s="101" t="s">
        <v>154</v>
      </c>
      <c r="L8" s="14"/>
      <c r="M8" s="14"/>
      <c r="N8" s="14"/>
    </row>
    <row r="9" spans="1:14" s="1" customFormat="1" ht="90" x14ac:dyDescent="0.25">
      <c r="A9" s="30" t="s">
        <v>507</v>
      </c>
      <c r="B9" s="30" t="s">
        <v>508</v>
      </c>
      <c r="C9" s="9">
        <v>36161</v>
      </c>
      <c r="D9" s="9">
        <v>36545</v>
      </c>
      <c r="E9" s="7" t="s">
        <v>116</v>
      </c>
      <c r="F9" s="10">
        <f>DATEDIF(C9,D9+1,"y")</f>
        <v>1</v>
      </c>
      <c r="G9" s="10">
        <f>DATEDIF(C9,D9+1,"ym")</f>
        <v>0</v>
      </c>
      <c r="H9" s="10">
        <f>IF(D9=0,0,DATEDIF(C9,D9+1,"md"))+ROUNDDOWN(I9/8,0)</f>
        <v>20</v>
      </c>
      <c r="I9" s="11">
        <v>0</v>
      </c>
      <c r="J9" s="37" t="s">
        <v>313</v>
      </c>
      <c r="K9" s="101" t="s">
        <v>154</v>
      </c>
      <c r="L9" s="14"/>
      <c r="M9" s="14"/>
      <c r="N9" s="14"/>
    </row>
    <row r="10" spans="1:14" s="1" customFormat="1" ht="90" x14ac:dyDescent="0.25">
      <c r="A10" s="30" t="s">
        <v>509</v>
      </c>
      <c r="B10" s="30" t="s">
        <v>510</v>
      </c>
      <c r="C10" s="9">
        <v>35596</v>
      </c>
      <c r="D10" s="9">
        <v>35795</v>
      </c>
      <c r="E10" s="7" t="s">
        <v>116</v>
      </c>
      <c r="F10" s="10">
        <f t="shared" ref="F10:F23" si="0">DATEDIF(C10,D10+1,"y")</f>
        <v>0</v>
      </c>
      <c r="G10" s="10">
        <f t="shared" ref="G10:G23" si="1">DATEDIF(C10,D10+1,"ym")</f>
        <v>6</v>
      </c>
      <c r="H10" s="10">
        <f t="shared" ref="H10:H23" si="2">IF(D10=0,0,DATEDIF(C10,D10+1,"md"))+ROUNDDOWN(I10/8,0)</f>
        <v>17</v>
      </c>
      <c r="I10" s="11">
        <v>0</v>
      </c>
      <c r="J10" s="37" t="s">
        <v>313</v>
      </c>
      <c r="K10" s="101" t="s">
        <v>154</v>
      </c>
      <c r="L10" s="14"/>
      <c r="M10" s="14"/>
      <c r="N10" s="14"/>
    </row>
    <row r="11" spans="1:14" s="1" customFormat="1" ht="90" x14ac:dyDescent="0.25">
      <c r="A11" s="30" t="s">
        <v>509</v>
      </c>
      <c r="B11" s="30" t="s">
        <v>510</v>
      </c>
      <c r="C11" s="9">
        <v>35796</v>
      </c>
      <c r="D11" s="9">
        <v>36160</v>
      </c>
      <c r="E11" s="7" t="s">
        <v>116</v>
      </c>
      <c r="F11" s="10">
        <f t="shared" si="0"/>
        <v>1</v>
      </c>
      <c r="G11" s="10">
        <f t="shared" si="1"/>
        <v>0</v>
      </c>
      <c r="H11" s="10">
        <f t="shared" si="2"/>
        <v>0</v>
      </c>
      <c r="I11" s="11">
        <v>0</v>
      </c>
      <c r="J11" s="37" t="s">
        <v>313</v>
      </c>
      <c r="K11" s="101" t="s">
        <v>154</v>
      </c>
      <c r="L11" s="14"/>
      <c r="M11" s="14"/>
      <c r="N11" s="14"/>
    </row>
    <row r="12" spans="1:14" s="1" customFormat="1" ht="90" x14ac:dyDescent="0.25">
      <c r="A12" s="30" t="s">
        <v>511</v>
      </c>
      <c r="B12" s="30" t="s">
        <v>512</v>
      </c>
      <c r="C12" s="9">
        <v>35340</v>
      </c>
      <c r="D12" s="9">
        <v>35430</v>
      </c>
      <c r="E12" s="7" t="s">
        <v>116</v>
      </c>
      <c r="F12" s="10">
        <f t="shared" si="0"/>
        <v>0</v>
      </c>
      <c r="G12" s="10">
        <f t="shared" si="1"/>
        <v>2</v>
      </c>
      <c r="H12" s="10">
        <f t="shared" si="2"/>
        <v>30</v>
      </c>
      <c r="I12" s="11">
        <v>0</v>
      </c>
      <c r="J12" s="37" t="s">
        <v>313</v>
      </c>
      <c r="K12" s="101" t="s">
        <v>154</v>
      </c>
      <c r="L12" s="14"/>
      <c r="M12" s="14"/>
      <c r="N12" s="14"/>
    </row>
    <row r="13" spans="1:14" s="1" customFormat="1" ht="90" x14ac:dyDescent="0.25">
      <c r="A13" s="30" t="s">
        <v>511</v>
      </c>
      <c r="B13" s="30" t="s">
        <v>513</v>
      </c>
      <c r="C13" s="9">
        <v>35433</v>
      </c>
      <c r="D13" s="9">
        <v>35795</v>
      </c>
      <c r="E13" s="7" t="s">
        <v>116</v>
      </c>
      <c r="F13" s="10">
        <f t="shared" si="0"/>
        <v>0</v>
      </c>
      <c r="G13" s="10">
        <f t="shared" si="1"/>
        <v>11</v>
      </c>
      <c r="H13" s="10">
        <f t="shared" si="2"/>
        <v>29</v>
      </c>
      <c r="I13" s="11">
        <v>0</v>
      </c>
      <c r="J13" s="37" t="s">
        <v>313</v>
      </c>
      <c r="K13" s="101" t="s">
        <v>154</v>
      </c>
      <c r="L13" s="14"/>
      <c r="M13" s="14"/>
      <c r="N13" s="14"/>
    </row>
    <row r="14" spans="1:14" s="1" customFormat="1" ht="90" x14ac:dyDescent="0.25">
      <c r="A14" s="30" t="s">
        <v>514</v>
      </c>
      <c r="B14" s="30" t="s">
        <v>515</v>
      </c>
      <c r="C14" s="9">
        <v>34973</v>
      </c>
      <c r="D14" s="9">
        <v>35277</v>
      </c>
      <c r="E14" s="7" t="s">
        <v>116</v>
      </c>
      <c r="F14" s="10">
        <f t="shared" si="0"/>
        <v>0</v>
      </c>
      <c r="G14" s="10">
        <f t="shared" si="1"/>
        <v>10</v>
      </c>
      <c r="H14" s="10">
        <f t="shared" si="2"/>
        <v>0</v>
      </c>
      <c r="I14" s="11">
        <v>0</v>
      </c>
      <c r="J14" s="37" t="s">
        <v>313</v>
      </c>
      <c r="K14" s="101" t="s">
        <v>154</v>
      </c>
      <c r="L14" s="14"/>
      <c r="M14" s="14"/>
      <c r="N14" s="14"/>
    </row>
    <row r="15" spans="1:14" s="1" customFormat="1" ht="90" x14ac:dyDescent="0.25">
      <c r="A15" s="30" t="s">
        <v>516</v>
      </c>
      <c r="B15" s="30" t="s">
        <v>517</v>
      </c>
      <c r="C15" s="9">
        <v>41396</v>
      </c>
      <c r="D15" s="9">
        <v>41729</v>
      </c>
      <c r="E15" s="7" t="s">
        <v>116</v>
      </c>
      <c r="F15" s="10">
        <f t="shared" si="0"/>
        <v>0</v>
      </c>
      <c r="G15" s="10">
        <f t="shared" si="1"/>
        <v>10</v>
      </c>
      <c r="H15" s="10">
        <f t="shared" si="2"/>
        <v>30</v>
      </c>
      <c r="I15" s="11">
        <v>0</v>
      </c>
      <c r="J15" s="37" t="s">
        <v>313</v>
      </c>
      <c r="K15" s="101" t="s">
        <v>154</v>
      </c>
      <c r="L15" s="14"/>
      <c r="M15" s="14"/>
      <c r="N15" s="14"/>
    </row>
    <row r="16" spans="1:14" s="1" customFormat="1" ht="90" x14ac:dyDescent="0.25">
      <c r="A16" s="30" t="s">
        <v>518</v>
      </c>
      <c r="B16" s="30" t="s">
        <v>519</v>
      </c>
      <c r="C16" s="9">
        <v>39776</v>
      </c>
      <c r="D16" s="9">
        <v>41309</v>
      </c>
      <c r="E16" s="7" t="s">
        <v>116</v>
      </c>
      <c r="F16" s="10">
        <f t="shared" si="0"/>
        <v>4</v>
      </c>
      <c r="G16" s="10">
        <f t="shared" si="1"/>
        <v>2</v>
      </c>
      <c r="H16" s="10">
        <f t="shared" si="2"/>
        <v>12</v>
      </c>
      <c r="I16" s="11">
        <v>0</v>
      </c>
      <c r="J16" s="37" t="s">
        <v>313</v>
      </c>
      <c r="K16" s="101" t="s">
        <v>154</v>
      </c>
      <c r="L16" s="14"/>
      <c r="M16" s="14"/>
      <c r="N16" s="14"/>
    </row>
    <row r="17" spans="1:14" s="1" customFormat="1" ht="90" x14ac:dyDescent="0.25">
      <c r="A17" s="30" t="s">
        <v>502</v>
      </c>
      <c r="B17" s="30" t="s">
        <v>397</v>
      </c>
      <c r="C17" s="9">
        <v>37895</v>
      </c>
      <c r="D17" s="9">
        <v>39728</v>
      </c>
      <c r="E17" s="7" t="s">
        <v>116</v>
      </c>
      <c r="F17" s="10">
        <f t="shared" si="0"/>
        <v>5</v>
      </c>
      <c r="G17" s="10">
        <f t="shared" si="1"/>
        <v>0</v>
      </c>
      <c r="H17" s="10">
        <f t="shared" si="2"/>
        <v>7</v>
      </c>
      <c r="I17" s="11">
        <v>0</v>
      </c>
      <c r="J17" s="37" t="s">
        <v>313</v>
      </c>
      <c r="K17" s="101" t="s">
        <v>154</v>
      </c>
      <c r="L17" s="14"/>
      <c r="M17" s="14"/>
      <c r="N17" s="14"/>
    </row>
    <row r="18" spans="1:14" s="1" customFormat="1" ht="90" x14ac:dyDescent="0.25">
      <c r="A18" s="30" t="s">
        <v>520</v>
      </c>
      <c r="B18" s="30" t="s">
        <v>521</v>
      </c>
      <c r="C18" s="9">
        <v>33637</v>
      </c>
      <c r="D18" s="9">
        <v>34941</v>
      </c>
      <c r="E18" s="7" t="s">
        <v>116</v>
      </c>
      <c r="F18" s="10">
        <f t="shared" si="0"/>
        <v>3</v>
      </c>
      <c r="G18" s="10">
        <f t="shared" si="1"/>
        <v>6</v>
      </c>
      <c r="H18" s="10">
        <f t="shared" si="2"/>
        <v>28</v>
      </c>
      <c r="I18" s="11">
        <v>0</v>
      </c>
      <c r="J18" s="37" t="s">
        <v>313</v>
      </c>
      <c r="K18" s="101" t="s">
        <v>154</v>
      </c>
      <c r="L18" s="14"/>
      <c r="M18" s="14"/>
      <c r="N18" s="14"/>
    </row>
    <row r="19" spans="1:14" s="1" customFormat="1" x14ac:dyDescent="0.25">
      <c r="A19" s="30"/>
      <c r="B19" s="35"/>
      <c r="C19" s="9"/>
      <c r="D19" s="9"/>
      <c r="E19" s="7"/>
      <c r="F19" s="10">
        <f t="shared" si="0"/>
        <v>0</v>
      </c>
      <c r="G19" s="10">
        <f t="shared" si="1"/>
        <v>0</v>
      </c>
      <c r="H19" s="10">
        <f t="shared" si="2"/>
        <v>0</v>
      </c>
      <c r="I19" s="11">
        <v>0</v>
      </c>
      <c r="J19" s="37"/>
      <c r="K19" s="101"/>
      <c r="L19" s="14"/>
      <c r="M19" s="14"/>
      <c r="N19" s="14"/>
    </row>
    <row r="20" spans="1:14" s="1" customFormat="1" x14ac:dyDescent="0.25">
      <c r="A20" s="30"/>
      <c r="B20" s="35"/>
      <c r="C20" s="9"/>
      <c r="D20" s="9"/>
      <c r="E20" s="7"/>
      <c r="F20" s="10">
        <f t="shared" si="0"/>
        <v>0</v>
      </c>
      <c r="G20" s="10">
        <f t="shared" si="1"/>
        <v>0</v>
      </c>
      <c r="H20" s="10">
        <f t="shared" si="2"/>
        <v>0</v>
      </c>
      <c r="I20" s="11">
        <v>0</v>
      </c>
      <c r="J20" s="37"/>
      <c r="K20" s="101"/>
      <c r="L20" s="14"/>
      <c r="M20" s="14"/>
      <c r="N20" s="14"/>
    </row>
    <row r="21" spans="1:14" s="1" customFormat="1" x14ac:dyDescent="0.25">
      <c r="A21" s="30"/>
      <c r="B21" s="30"/>
      <c r="C21" s="8"/>
      <c r="D21" s="9"/>
      <c r="E21" s="7"/>
      <c r="F21" s="10">
        <f t="shared" si="0"/>
        <v>0</v>
      </c>
      <c r="G21" s="10">
        <f t="shared" si="1"/>
        <v>0</v>
      </c>
      <c r="H21" s="10">
        <f t="shared" si="2"/>
        <v>0</v>
      </c>
      <c r="I21" s="11">
        <v>0</v>
      </c>
      <c r="J21" s="37"/>
      <c r="K21" s="101"/>
      <c r="L21" s="14"/>
      <c r="M21" s="14"/>
      <c r="N21" s="14"/>
    </row>
    <row r="22" spans="1:14" s="1" customFormat="1" x14ac:dyDescent="0.25">
      <c r="A22" s="30"/>
      <c r="B22" s="30"/>
      <c r="C22" s="9"/>
      <c r="D22" s="9"/>
      <c r="E22" s="7"/>
      <c r="F22" s="10">
        <f t="shared" si="0"/>
        <v>0</v>
      </c>
      <c r="G22" s="10">
        <f t="shared" si="1"/>
        <v>0</v>
      </c>
      <c r="H22" s="10">
        <f t="shared" si="2"/>
        <v>0</v>
      </c>
      <c r="I22" s="11">
        <v>0</v>
      </c>
      <c r="J22" s="37"/>
      <c r="K22" s="101"/>
      <c r="L22" s="14"/>
      <c r="M22" s="14"/>
      <c r="N22" s="14"/>
    </row>
    <row r="23" spans="1:14" s="1" customFormat="1" x14ac:dyDescent="0.25">
      <c r="A23" s="30"/>
      <c r="B23" s="30"/>
      <c r="C23" s="9"/>
      <c r="D23" s="9"/>
      <c r="E23" s="7"/>
      <c r="F23" s="10">
        <f t="shared" si="0"/>
        <v>0</v>
      </c>
      <c r="G23" s="10">
        <f t="shared" si="1"/>
        <v>0</v>
      </c>
      <c r="H23" s="10">
        <f t="shared" si="2"/>
        <v>0</v>
      </c>
      <c r="I23" s="11">
        <v>0</v>
      </c>
      <c r="J23" s="37"/>
      <c r="K23" s="101"/>
      <c r="L23" s="14"/>
      <c r="M23" s="14"/>
      <c r="N23" s="14"/>
    </row>
    <row r="24" spans="1:14" s="1" customFormat="1" x14ac:dyDescent="0.25">
      <c r="A24" s="30"/>
      <c r="B24" s="30"/>
      <c r="C24" s="9"/>
      <c r="D24" s="9"/>
      <c r="E24" s="7"/>
      <c r="F24" s="10">
        <f>DATEDIF(C24,D24+1,"y")</f>
        <v>0</v>
      </c>
      <c r="G24" s="10">
        <f>DATEDIF(C24,D24+1,"ym")</f>
        <v>0</v>
      </c>
      <c r="H24" s="10">
        <f>IF(D24=0,0,DATEDIF(C24,D24+1,"md"))+ROUNDDOWN(I24/8,0)</f>
        <v>0</v>
      </c>
      <c r="I24" s="11">
        <v>0</v>
      </c>
      <c r="J24" s="37"/>
      <c r="K24" s="101"/>
      <c r="L24" s="14"/>
      <c r="M24" s="14"/>
      <c r="N24" s="14"/>
    </row>
    <row r="25" spans="1:14" x14ac:dyDescent="0.25">
      <c r="A25" s="36"/>
      <c r="B25" s="36"/>
      <c r="C25" s="28"/>
      <c r="D25" s="28"/>
      <c r="E25" s="28"/>
      <c r="F25" s="10">
        <f>DATEDIF(C25,D25+1,"y")</f>
        <v>0</v>
      </c>
      <c r="G25" s="10">
        <f>DATEDIF(C25,D25+1,"ym")</f>
        <v>0</v>
      </c>
      <c r="H25" s="10">
        <f>IF(D25=0,0,DATEDIF(C25,D25+1,"md"))+ROUNDDOWN(I25/8,0)</f>
        <v>0</v>
      </c>
      <c r="I25" s="11">
        <v>0</v>
      </c>
      <c r="J25" s="38"/>
      <c r="K25" s="102"/>
      <c r="L25" s="14"/>
      <c r="M25" s="14"/>
      <c r="N25" s="14"/>
    </row>
    <row r="26" spans="1:14" ht="22.5" customHeight="1" x14ac:dyDescent="0.25">
      <c r="A26" s="54"/>
      <c r="B26" s="54"/>
      <c r="C26" s="54"/>
      <c r="D26" s="54"/>
      <c r="E26" s="54"/>
      <c r="F26" s="12"/>
      <c r="G26" s="13"/>
      <c r="H26" s="13"/>
      <c r="I26" s="13"/>
      <c r="J26" s="14"/>
      <c r="K26" s="86"/>
      <c r="L26" s="14"/>
      <c r="M26" s="14"/>
      <c r="N26" s="14"/>
    </row>
    <row r="27" spans="1:14" ht="22.5" customHeight="1" x14ac:dyDescent="0.25">
      <c r="A27" s="54"/>
      <c r="B27" s="54"/>
      <c r="C27" s="54"/>
      <c r="D27" s="54"/>
      <c r="E27" s="15" t="s">
        <v>14</v>
      </c>
      <c r="F27" s="16">
        <f>SUMIFS(F$6:F$25,$K$6:K25,"SI")</f>
        <v>16</v>
      </c>
      <c r="G27" s="16">
        <f>SUMIFS(G$6:G$25,$K$6:$K$25,"SI")</f>
        <v>67</v>
      </c>
      <c r="H27" s="16">
        <f>SUMIFS(H$6:H$25,$K$6:$K$25,"SI")</f>
        <v>199</v>
      </c>
      <c r="I27" s="32"/>
      <c r="J27" s="162" t="s">
        <v>15</v>
      </c>
      <c r="K27" s="162"/>
      <c r="L27" s="14"/>
      <c r="M27" s="14"/>
      <c r="N27" s="14"/>
    </row>
    <row r="28" spans="1:14" ht="22.5" customHeight="1" x14ac:dyDescent="0.25">
      <c r="A28" s="54"/>
      <c r="B28" s="54"/>
      <c r="C28" s="54"/>
      <c r="D28" s="54"/>
      <c r="E28" s="17" t="s">
        <v>16</v>
      </c>
      <c r="F28" s="18">
        <f>F27+J28</f>
        <v>22</v>
      </c>
      <c r="G28" s="18">
        <f>G27-(ROUNDDOWN((G27+K28)/12,0)*12)+K28</f>
        <v>1</v>
      </c>
      <c r="H28" s="18">
        <f>H27-(K28*30)</f>
        <v>19</v>
      </c>
      <c r="I28" s="32"/>
      <c r="J28" s="103">
        <f>ROUNDDOWN((G27+K28)/12,0)</f>
        <v>6</v>
      </c>
      <c r="K28" s="103">
        <f>ROUNDDOWN(H27/30,0)</f>
        <v>6</v>
      </c>
      <c r="L28" s="54"/>
      <c r="M28" s="54"/>
      <c r="N28" s="54"/>
    </row>
    <row r="29" spans="1:14" ht="22.5" customHeight="1" x14ac:dyDescent="0.25">
      <c r="A29" s="54"/>
      <c r="B29" s="54"/>
      <c r="C29" s="54"/>
      <c r="D29" s="54"/>
      <c r="E29" s="19" t="s">
        <v>17</v>
      </c>
      <c r="F29" s="16">
        <f>SUMIFS(F$6:F$25,$E$6:$E$25,"AMBIENTAL",$K$6:$K$25,"SI")</f>
        <v>0</v>
      </c>
      <c r="G29" s="16">
        <f>SUMIFS(G$6:G$25,$E$6:$E$25,"AMBIENTAL",$K$6:$K$25,"SI")</f>
        <v>0</v>
      </c>
      <c r="H29" s="16">
        <f>SUMIFS(H$6:H$25,$E$6:$E$25,"AMBIENTAL",$K$6:$K$25,"SI")</f>
        <v>0</v>
      </c>
      <c r="I29" s="32"/>
      <c r="J29" s="103"/>
      <c r="K29" s="103"/>
      <c r="L29" s="54"/>
      <c r="M29" s="54"/>
      <c r="N29" s="54"/>
    </row>
    <row r="30" spans="1:14" ht="22.5" customHeight="1" x14ac:dyDescent="0.25">
      <c r="A30" s="54"/>
      <c r="B30" s="54"/>
      <c r="C30" s="54"/>
      <c r="D30" s="54"/>
      <c r="E30" s="20" t="s">
        <v>18</v>
      </c>
      <c r="F30" s="21">
        <f>F29+J30</f>
        <v>0</v>
      </c>
      <c r="G30" s="21">
        <f>G29-(ROUNDDOWN((G29+K30)/12,0)*12)+K30</f>
        <v>0</v>
      </c>
      <c r="H30" s="21">
        <f>H29-(K30*30)</f>
        <v>0</v>
      </c>
      <c r="I30" s="32"/>
      <c r="J30" s="103">
        <f>ROUNDDOWN((G29+K30)/12,0)</f>
        <v>0</v>
      </c>
      <c r="K30" s="103">
        <f>ROUNDDOWN(H29/30,0)</f>
        <v>0</v>
      </c>
      <c r="L30" s="54"/>
      <c r="M30" s="54"/>
      <c r="N30" s="54"/>
    </row>
    <row r="31" spans="1:14" x14ac:dyDescent="0.25">
      <c r="A31" s="54"/>
      <c r="B31" s="54"/>
      <c r="C31" s="54"/>
      <c r="D31" s="54"/>
      <c r="E31" s="19" t="s">
        <v>19</v>
      </c>
      <c r="F31" s="16">
        <f>SUMIFS(F$6:F$25,$E$6:$E$25,"GENERAL",$K$6:$K$25,"SI")</f>
        <v>16</v>
      </c>
      <c r="G31" s="16">
        <f>SUMIFS(G$6:G$25,$E$6:$E$25,"GENERAL",$K$6:$K$25,"SI")</f>
        <v>67</v>
      </c>
      <c r="H31" s="16">
        <f>SUMIFS(H$6:H$25,$E$6:$E$25,"GENERAL",$K$6:$K$25,"SI")</f>
        <v>199</v>
      </c>
      <c r="I31" s="32"/>
      <c r="J31" s="103"/>
      <c r="K31" s="103"/>
      <c r="L31" s="54"/>
      <c r="M31" s="54"/>
      <c r="N31" s="54"/>
    </row>
    <row r="32" spans="1:14" x14ac:dyDescent="0.25">
      <c r="A32" s="54"/>
      <c r="B32" s="54"/>
      <c r="C32" s="54"/>
      <c r="D32" s="54"/>
      <c r="E32" s="22" t="s">
        <v>20</v>
      </c>
      <c r="F32" s="23">
        <f>F31+J32</f>
        <v>22</v>
      </c>
      <c r="G32" s="23">
        <f>G31-(ROUNDDOWN((G31+K32)/12,0)*12)+K32</f>
        <v>1</v>
      </c>
      <c r="H32" s="23">
        <f>H31-(K32*30)</f>
        <v>19</v>
      </c>
      <c r="I32" s="32"/>
      <c r="J32" s="103">
        <f>ROUNDDOWN((G31+K32)/12,0)</f>
        <v>6</v>
      </c>
      <c r="K32" s="103">
        <f>ROUNDDOWN(H31/30,0)</f>
        <v>6</v>
      </c>
      <c r="L32" s="54"/>
      <c r="M32" s="54"/>
      <c r="N32" s="54"/>
    </row>
    <row r="33" spans="1:14" ht="21.75" customHeight="1" x14ac:dyDescent="0.25">
      <c r="A33" s="137" t="s">
        <v>76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54"/>
      <c r="M33" s="54"/>
      <c r="N33" s="54"/>
    </row>
    <row r="34" spans="1:14" ht="12.75" customHeight="1" x14ac:dyDescent="0.25">
      <c r="A34" s="54"/>
      <c r="B34" s="54"/>
      <c r="C34" s="54"/>
      <c r="D34" s="54"/>
      <c r="E34" s="54"/>
      <c r="F34" s="54"/>
      <c r="G34" s="88"/>
      <c r="H34" s="87"/>
      <c r="I34" s="87"/>
      <c r="J34" s="54"/>
      <c r="K34" s="85"/>
      <c r="L34" s="54"/>
      <c r="M34" s="54"/>
      <c r="N34" s="54"/>
    </row>
    <row r="35" spans="1:14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14"/>
      <c r="K35" s="85"/>
      <c r="L35" s="54"/>
      <c r="M35" s="54"/>
      <c r="N35" s="54"/>
    </row>
    <row r="36" spans="1:14" ht="15.75" thickBot="1" x14ac:dyDescent="0.3">
      <c r="A36" s="54"/>
      <c r="B36" s="126"/>
      <c r="C36" s="54"/>
      <c r="D36" s="126"/>
      <c r="E36" s="126"/>
      <c r="F36" s="54"/>
      <c r="G36" s="54"/>
      <c r="H36" s="54"/>
      <c r="I36" s="126"/>
      <c r="J36" s="127"/>
      <c r="K36" s="85"/>
      <c r="L36" s="54"/>
      <c r="M36" s="54"/>
      <c r="N36" s="54"/>
    </row>
    <row r="37" spans="1:14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14"/>
      <c r="K37" s="85"/>
      <c r="L37" s="54"/>
      <c r="M37" s="54"/>
      <c r="N37" s="54"/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</row>
    <row r="39" spans="1:14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14"/>
      <c r="K39" s="85"/>
      <c r="L39" s="54"/>
      <c r="M39" s="54"/>
      <c r="N39" s="54"/>
    </row>
    <row r="40" spans="1:14" ht="15.75" thickBot="1" x14ac:dyDescent="0.3">
      <c r="A40" s="54"/>
      <c r="B40" s="126"/>
      <c r="C40" s="54"/>
      <c r="D40" s="126"/>
      <c r="E40" s="126"/>
      <c r="F40" s="54"/>
      <c r="G40" s="54"/>
      <c r="H40" s="54"/>
      <c r="I40" s="126"/>
      <c r="J40" s="127"/>
      <c r="K40" s="85"/>
      <c r="L40" s="54"/>
      <c r="M40" s="54"/>
      <c r="N40" s="54"/>
    </row>
    <row r="41" spans="1:14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14"/>
      <c r="K41" s="85"/>
      <c r="L41" s="54"/>
      <c r="M41" s="54"/>
      <c r="N41" s="54"/>
    </row>
  </sheetData>
  <autoFilter ref="A5:K22"/>
  <sortState ref="A6:K22">
    <sortCondition ref="C6:C22"/>
  </sortState>
  <customSheetViews>
    <customSheetView guid="{DFB4BDB3-5D3E-4DA0-A3F8-EB9B3B103ABC}" scale="89" showGridLines="0" fitToPage="1" showAutoFilter="1">
      <selection sqref="A1:K1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65" orientation="landscape" r:id="rId1"/>
      <autoFilter ref="A5:K22"/>
    </customSheetView>
  </customSheetViews>
  <mergeCells count="11">
    <mergeCell ref="J27:K27"/>
    <mergeCell ref="A33:K33"/>
    <mergeCell ref="F2:I2"/>
    <mergeCell ref="F3:I3"/>
    <mergeCell ref="A1:K1"/>
    <mergeCell ref="B2:D2"/>
    <mergeCell ref="J2:K2"/>
    <mergeCell ref="B3:D3"/>
    <mergeCell ref="J3:K4"/>
    <mergeCell ref="B4:D4"/>
    <mergeCell ref="G4:I4"/>
  </mergeCells>
  <conditionalFormatting sqref="F4:G4">
    <cfRule type="containsText" dxfId="41" priority="1" operator="containsText" text="NO">
      <formula>NOT(ISERROR(SEARCH("NO",F4)))</formula>
    </cfRule>
    <cfRule type="containsText" dxfId="40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25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25">
      <formula1>"AMBIENTAL,GENERAL"</formula1>
    </dataValidation>
    <dataValidation type="list" allowBlank="1" showInputMessage="1" showErrorMessage="1" sqref="K6:K25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showGridLines="0" topLeftCell="C1" zoomScaleNormal="100" workbookViewId="0">
      <selection activeCell="J7" sqref="J7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ht="18.75" x14ac:dyDescent="0.25">
      <c r="A2" s="55" t="s">
        <v>0</v>
      </c>
      <c r="B2" s="148" t="s">
        <v>97</v>
      </c>
      <c r="C2" s="149"/>
      <c r="D2" s="150"/>
      <c r="E2" s="55" t="s">
        <v>1</v>
      </c>
      <c r="F2" s="151">
        <v>69027389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ht="45" x14ac:dyDescent="0.25">
      <c r="A3" s="26" t="s">
        <v>69</v>
      </c>
      <c r="B3" s="138" t="s">
        <v>489</v>
      </c>
      <c r="C3" s="139"/>
      <c r="D3" s="140"/>
      <c r="E3" s="26" t="s">
        <v>70</v>
      </c>
      <c r="F3" s="141" t="s">
        <v>490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ht="45" x14ac:dyDescent="0.25">
      <c r="A4" s="25" t="s">
        <v>71</v>
      </c>
      <c r="B4" s="144" t="s">
        <v>491</v>
      </c>
      <c r="C4" s="145"/>
      <c r="D4" s="146"/>
      <c r="E4" s="56" t="s">
        <v>2</v>
      </c>
      <c r="F4" s="128" t="str">
        <f>IF(AND(F18&gt;=1,IF(B4&lt;&gt;"",F16&gt;=4,F16&gt;=7)),"SI CUMPLE","NO CUMPLE")</f>
        <v>NO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x14ac:dyDescent="0.25">
      <c r="A6" s="30" t="s">
        <v>483</v>
      </c>
      <c r="B6" s="30" t="s">
        <v>492</v>
      </c>
      <c r="C6" s="9">
        <v>38965</v>
      </c>
      <c r="D6" s="8">
        <v>39276</v>
      </c>
      <c r="E6" s="7" t="s">
        <v>116</v>
      </c>
      <c r="F6" s="10">
        <f>DATEDIF(C6,D6+1,"y")</f>
        <v>0</v>
      </c>
      <c r="G6" s="10">
        <f>DATEDIF(C6,D6+1,"ym")</f>
        <v>10</v>
      </c>
      <c r="H6" s="10">
        <f>IF(D6=0,0,DATEDIF(C6,D6+1,"md"))+ROUNDDOWN(I6/8,0)</f>
        <v>9</v>
      </c>
      <c r="I6" s="11">
        <v>0</v>
      </c>
      <c r="J6" s="37"/>
      <c r="K6" s="101" t="s">
        <v>154</v>
      </c>
      <c r="L6" s="14"/>
      <c r="M6" s="14"/>
      <c r="N6" s="14"/>
    </row>
    <row r="7" spans="1:14" s="1" customFormat="1" ht="90" x14ac:dyDescent="0.25">
      <c r="A7" s="30" t="s">
        <v>147</v>
      </c>
      <c r="B7" s="30" t="s">
        <v>493</v>
      </c>
      <c r="C7" s="9">
        <v>39279</v>
      </c>
      <c r="D7" s="8">
        <v>41124</v>
      </c>
      <c r="E7" s="7" t="s">
        <v>116</v>
      </c>
      <c r="F7" s="10">
        <f>DATEDIF(C7,D7+1,"y")</f>
        <v>5</v>
      </c>
      <c r="G7" s="10">
        <f>DATEDIF(C7,D7+1,"ym")</f>
        <v>0</v>
      </c>
      <c r="H7" s="10">
        <f>IF(D7=0,0,DATEDIF(C7,D7+1,"md"))+ROUNDDOWN(I7/8,0)</f>
        <v>19</v>
      </c>
      <c r="I7" s="11">
        <v>0</v>
      </c>
      <c r="J7" s="37" t="s">
        <v>313</v>
      </c>
      <c r="K7" s="101" t="s">
        <v>154</v>
      </c>
      <c r="L7" s="14"/>
      <c r="M7" s="14"/>
      <c r="N7" s="14"/>
    </row>
    <row r="8" spans="1:14" s="1" customFormat="1" ht="90" x14ac:dyDescent="0.25">
      <c r="A8" s="30" t="s">
        <v>494</v>
      </c>
      <c r="B8" s="30" t="s">
        <v>495</v>
      </c>
      <c r="C8" s="9">
        <v>41229</v>
      </c>
      <c r="D8" s="9">
        <v>41274</v>
      </c>
      <c r="E8" s="7" t="s">
        <v>116</v>
      </c>
      <c r="F8" s="10">
        <f>DATEDIF(C8,D8+1,"y")</f>
        <v>0</v>
      </c>
      <c r="G8" s="10">
        <f>DATEDIF(C8,D8+1,"ym")</f>
        <v>1</v>
      </c>
      <c r="H8" s="10">
        <f>IF(D8=0,0,DATEDIF(C8,D8+1,"md"))+ROUNDDOWN(I8/8,0)</f>
        <v>16</v>
      </c>
      <c r="I8" s="11">
        <v>0</v>
      </c>
      <c r="J8" s="37" t="s">
        <v>313</v>
      </c>
      <c r="K8" s="101" t="s">
        <v>154</v>
      </c>
      <c r="L8" s="14"/>
      <c r="M8" s="14"/>
      <c r="N8" s="14"/>
    </row>
    <row r="9" spans="1:14" s="1" customFormat="1" ht="90" x14ac:dyDescent="0.25">
      <c r="A9" s="30" t="s">
        <v>494</v>
      </c>
      <c r="B9" s="30" t="s">
        <v>496</v>
      </c>
      <c r="C9" s="9">
        <v>41289</v>
      </c>
      <c r="D9" s="9">
        <v>41455</v>
      </c>
      <c r="E9" s="7" t="s">
        <v>116</v>
      </c>
      <c r="F9" s="10">
        <f>DATEDIF(C9,D9+1,"y")</f>
        <v>0</v>
      </c>
      <c r="G9" s="10">
        <f>DATEDIF(C9,D9+1,"ym")</f>
        <v>5</v>
      </c>
      <c r="H9" s="10">
        <f>IF(D9=0,0,DATEDIF(C9,D9+1,"md"))+ROUNDDOWN(I9/8,0)</f>
        <v>16</v>
      </c>
      <c r="I9" s="11">
        <v>0</v>
      </c>
      <c r="J9" s="37" t="s">
        <v>313</v>
      </c>
      <c r="K9" s="101" t="s">
        <v>154</v>
      </c>
      <c r="L9" s="14"/>
      <c r="M9" s="14"/>
      <c r="N9" s="14"/>
    </row>
    <row r="10" spans="1:14" s="1" customFormat="1" ht="90" x14ac:dyDescent="0.25">
      <c r="A10" s="30" t="s">
        <v>494</v>
      </c>
      <c r="B10" s="30" t="s">
        <v>496</v>
      </c>
      <c r="C10" s="9">
        <v>41473</v>
      </c>
      <c r="D10" s="9">
        <v>41639</v>
      </c>
      <c r="E10" s="7" t="s">
        <v>116</v>
      </c>
      <c r="F10" s="10">
        <f t="shared" ref="F10:F13" si="0">DATEDIF(C10,D10+1,"y")</f>
        <v>0</v>
      </c>
      <c r="G10" s="10">
        <f t="shared" ref="G10:G13" si="1">DATEDIF(C10,D10+1,"ym")</f>
        <v>5</v>
      </c>
      <c r="H10" s="10">
        <f t="shared" ref="H10:H13" si="2">IF(D10=0,0,DATEDIF(C10,D10+1,"md"))+ROUNDDOWN(I10/8,0)</f>
        <v>14</v>
      </c>
      <c r="I10" s="11">
        <v>0</v>
      </c>
      <c r="J10" s="37" t="s">
        <v>313</v>
      </c>
      <c r="K10" s="101" t="s">
        <v>154</v>
      </c>
      <c r="L10" s="14"/>
      <c r="M10" s="14"/>
      <c r="N10" s="14"/>
    </row>
    <row r="11" spans="1:14" s="1" customFormat="1" ht="90" x14ac:dyDescent="0.25">
      <c r="A11" s="30" t="s">
        <v>494</v>
      </c>
      <c r="B11" s="30" t="s">
        <v>497</v>
      </c>
      <c r="C11" s="9">
        <v>41659</v>
      </c>
      <c r="D11" s="9">
        <v>42004</v>
      </c>
      <c r="E11" s="7" t="s">
        <v>116</v>
      </c>
      <c r="F11" s="10">
        <f t="shared" si="0"/>
        <v>0</v>
      </c>
      <c r="G11" s="10">
        <f t="shared" si="1"/>
        <v>11</v>
      </c>
      <c r="H11" s="10">
        <f t="shared" si="2"/>
        <v>12</v>
      </c>
      <c r="I11" s="11">
        <v>0</v>
      </c>
      <c r="J11" s="37" t="s">
        <v>313</v>
      </c>
      <c r="K11" s="101" t="s">
        <v>154</v>
      </c>
      <c r="L11" s="14"/>
      <c r="M11" s="14"/>
      <c r="N11" s="14"/>
    </row>
    <row r="12" spans="1:14" s="1" customFormat="1" ht="90" x14ac:dyDescent="0.25">
      <c r="A12" s="30" t="s">
        <v>498</v>
      </c>
      <c r="B12" s="30" t="s">
        <v>499</v>
      </c>
      <c r="C12" s="9">
        <v>42065</v>
      </c>
      <c r="D12" s="9">
        <v>42244</v>
      </c>
      <c r="E12" s="7" t="s">
        <v>116</v>
      </c>
      <c r="F12" s="10">
        <f t="shared" si="0"/>
        <v>0</v>
      </c>
      <c r="G12" s="10">
        <f t="shared" si="1"/>
        <v>5</v>
      </c>
      <c r="H12" s="10">
        <f t="shared" si="2"/>
        <v>27</v>
      </c>
      <c r="I12" s="11">
        <v>0</v>
      </c>
      <c r="J12" s="37" t="s">
        <v>313</v>
      </c>
      <c r="K12" s="101" t="s">
        <v>154</v>
      </c>
      <c r="L12" s="14"/>
      <c r="M12" s="14"/>
      <c r="N12" s="14"/>
    </row>
    <row r="13" spans="1:14" s="1" customFormat="1" x14ac:dyDescent="0.25">
      <c r="A13" s="30"/>
      <c r="B13" s="30"/>
      <c r="C13" s="9"/>
      <c r="D13" s="9"/>
      <c r="E13" s="7"/>
      <c r="F13" s="10">
        <f t="shared" si="0"/>
        <v>0</v>
      </c>
      <c r="G13" s="10">
        <f t="shared" si="1"/>
        <v>0</v>
      </c>
      <c r="H13" s="10">
        <f t="shared" si="2"/>
        <v>0</v>
      </c>
      <c r="I13" s="11">
        <v>0</v>
      </c>
      <c r="J13" s="37"/>
      <c r="K13" s="101"/>
      <c r="L13" s="14"/>
      <c r="M13" s="14"/>
      <c r="N13" s="14"/>
    </row>
    <row r="14" spans="1:14" ht="22.5" customHeight="1" x14ac:dyDescent="0.25">
      <c r="A14" s="54"/>
      <c r="B14" s="54"/>
      <c r="C14" s="54"/>
      <c r="D14" s="54"/>
      <c r="E14" s="54"/>
      <c r="F14" s="12"/>
      <c r="G14" s="13"/>
      <c r="H14" s="13"/>
      <c r="I14" s="13"/>
      <c r="J14" s="14"/>
      <c r="K14" s="86"/>
      <c r="L14" s="14"/>
      <c r="M14" s="14"/>
      <c r="N14" s="14"/>
    </row>
    <row r="15" spans="1:14" ht="22.5" customHeight="1" x14ac:dyDescent="0.25">
      <c r="A15" s="54"/>
      <c r="B15" s="54"/>
      <c r="C15" s="54"/>
      <c r="D15" s="54"/>
      <c r="E15" s="15" t="s">
        <v>14</v>
      </c>
      <c r="F15" s="16">
        <f>SUMIFS(F$6:F$13,$K$6:K13,"SI")</f>
        <v>5</v>
      </c>
      <c r="G15" s="16">
        <f>SUMIFS(G$6:G$13,$K$6:$K$13,"SI")</f>
        <v>37</v>
      </c>
      <c r="H15" s="16">
        <f>SUMIFS(H$6:H$13,$K$6:$K$13,"SI")</f>
        <v>113</v>
      </c>
      <c r="I15" s="32"/>
      <c r="J15" s="162" t="s">
        <v>15</v>
      </c>
      <c r="K15" s="162"/>
      <c r="L15" s="14"/>
      <c r="M15" s="14"/>
      <c r="N15" s="14"/>
    </row>
    <row r="16" spans="1:14" ht="22.5" customHeight="1" x14ac:dyDescent="0.25">
      <c r="A16" s="54"/>
      <c r="B16" s="54"/>
      <c r="C16" s="54"/>
      <c r="D16" s="54"/>
      <c r="E16" s="17" t="s">
        <v>16</v>
      </c>
      <c r="F16" s="18">
        <f>F15+J16</f>
        <v>8</v>
      </c>
      <c r="G16" s="18">
        <f>G15-(ROUNDDOWN((G15+K16)/12,0)*12)+K16</f>
        <v>4</v>
      </c>
      <c r="H16" s="18">
        <f>H15-(K16*30)</f>
        <v>23</v>
      </c>
      <c r="I16" s="32"/>
      <c r="J16" s="103">
        <f>ROUNDDOWN((G15+K16)/12,0)</f>
        <v>3</v>
      </c>
      <c r="K16" s="103">
        <f>ROUNDDOWN(H15/30,0)</f>
        <v>3</v>
      </c>
      <c r="L16" s="54"/>
      <c r="M16" s="54"/>
      <c r="N16" s="54"/>
    </row>
    <row r="17" spans="1:14" x14ac:dyDescent="0.25">
      <c r="A17" s="54"/>
      <c r="B17" s="54"/>
      <c r="C17" s="54"/>
      <c r="D17" s="54"/>
      <c r="E17" s="19" t="s">
        <v>17</v>
      </c>
      <c r="F17" s="16">
        <f>SUMIFS(F$6:F$13,$E$6:$E$13,"AMBIENTAL",$K$6:$K$13,"SI")</f>
        <v>0</v>
      </c>
      <c r="G17" s="16">
        <f>SUMIFS(G$6:G$13,$E$6:$E$13,"AMBIENTAL",$K$6:$K$13,"SI")</f>
        <v>0</v>
      </c>
      <c r="H17" s="16">
        <f>SUMIFS(H$6:H$13,$E$6:$E$13,"AMBIENTAL",$K$6:$K$13,"SI")</f>
        <v>0</v>
      </c>
      <c r="I17" s="32"/>
      <c r="J17" s="103"/>
      <c r="K17" s="103"/>
      <c r="L17" s="54"/>
      <c r="M17" s="54"/>
      <c r="N17" s="54"/>
    </row>
    <row r="18" spans="1:14" x14ac:dyDescent="0.25">
      <c r="A18" s="54"/>
      <c r="B18" s="54"/>
      <c r="C18" s="54"/>
      <c r="D18" s="54"/>
      <c r="E18" s="20" t="s">
        <v>18</v>
      </c>
      <c r="F18" s="21">
        <f>F17+J18</f>
        <v>0</v>
      </c>
      <c r="G18" s="21">
        <f>G17-(ROUNDDOWN((G17+K18)/12,0)*12)+K18</f>
        <v>0</v>
      </c>
      <c r="H18" s="21">
        <f>H17-(K18*30)</f>
        <v>0</v>
      </c>
      <c r="I18" s="32"/>
      <c r="J18" s="103">
        <f>ROUNDDOWN((G17+K18)/12,0)</f>
        <v>0</v>
      </c>
      <c r="K18" s="103">
        <f>ROUNDDOWN(H17/30,0)</f>
        <v>0</v>
      </c>
      <c r="L18" s="54"/>
      <c r="M18" s="54"/>
      <c r="N18" s="54"/>
    </row>
    <row r="19" spans="1:14" x14ac:dyDescent="0.25">
      <c r="A19" s="54"/>
      <c r="B19" s="54"/>
      <c r="C19" s="54"/>
      <c r="D19" s="54"/>
      <c r="E19" s="19" t="s">
        <v>19</v>
      </c>
      <c r="F19" s="16">
        <f>SUMIFS(F$6:F$13,$E$6:$E$13,"GENERAL",$K$6:$K$13,"SI")</f>
        <v>5</v>
      </c>
      <c r="G19" s="16">
        <f>SUMIFS(G$6:G$13,$E$6:$E$13,"GENERAL",$K$6:$K$13,"SI")</f>
        <v>37</v>
      </c>
      <c r="H19" s="16">
        <f>SUMIFS(H$6:H$13,$E$6:$E$13,"GENERAL",$K$6:$K$13,"SI")</f>
        <v>113</v>
      </c>
      <c r="I19" s="32"/>
      <c r="J19" s="103"/>
      <c r="K19" s="103"/>
      <c r="L19" s="54"/>
      <c r="M19" s="54"/>
      <c r="N19" s="54"/>
    </row>
    <row r="20" spans="1:14" x14ac:dyDescent="0.25">
      <c r="A20" s="54"/>
      <c r="B20" s="54"/>
      <c r="C20" s="54"/>
      <c r="D20" s="54"/>
      <c r="E20" s="22" t="s">
        <v>20</v>
      </c>
      <c r="F20" s="23">
        <f>F19+J20</f>
        <v>8</v>
      </c>
      <c r="G20" s="23">
        <f>G19-(ROUNDDOWN((G19+K20)/12,0)*12)+K20</f>
        <v>4</v>
      </c>
      <c r="H20" s="23">
        <f>H19-(K20*30)</f>
        <v>23</v>
      </c>
      <c r="I20" s="32"/>
      <c r="J20" s="103">
        <f>ROUNDDOWN((G19+K20)/12,0)</f>
        <v>3</v>
      </c>
      <c r="K20" s="103">
        <f>ROUNDDOWN(H19/30,0)</f>
        <v>3</v>
      </c>
      <c r="L20" s="54"/>
      <c r="M20" s="54"/>
      <c r="N20" s="54"/>
    </row>
    <row r="21" spans="1:14" x14ac:dyDescent="0.25">
      <c r="A21" s="137" t="s">
        <v>76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54"/>
      <c r="M21" s="54"/>
      <c r="N21" s="54"/>
    </row>
    <row r="22" spans="1:14" x14ac:dyDescent="0.25">
      <c r="A22" s="54"/>
      <c r="B22" s="54"/>
      <c r="C22" s="54"/>
      <c r="D22" s="54"/>
      <c r="E22" s="54"/>
      <c r="F22" s="54"/>
      <c r="G22" s="88"/>
      <c r="H22" s="87"/>
      <c r="I22" s="87"/>
      <c r="J22" s="54"/>
      <c r="K22" s="85"/>
      <c r="L22" s="54"/>
      <c r="M22" s="54"/>
      <c r="N22" s="54"/>
    </row>
    <row r="23" spans="1:14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14"/>
      <c r="K23" s="85"/>
      <c r="L23" s="54"/>
      <c r="M23" s="54"/>
      <c r="N23" s="54"/>
    </row>
    <row r="24" spans="1:14" ht="15.75" thickBot="1" x14ac:dyDescent="0.3">
      <c r="A24" s="54"/>
      <c r="B24" s="126"/>
      <c r="C24" s="54"/>
      <c r="D24" s="126"/>
      <c r="E24" s="126"/>
      <c r="F24" s="54"/>
      <c r="G24" s="54"/>
      <c r="H24" s="54"/>
      <c r="I24" s="126"/>
      <c r="J24" s="127"/>
      <c r="K24" s="85"/>
      <c r="L24" s="54"/>
      <c r="M24" s="54"/>
      <c r="N24" s="54"/>
    </row>
    <row r="25" spans="1:14" x14ac:dyDescent="0.25">
      <c r="A25" s="54"/>
      <c r="B25" s="54"/>
      <c r="C25" s="54"/>
      <c r="D25" s="54"/>
      <c r="E25" s="54"/>
      <c r="F25" s="54"/>
      <c r="G25" s="54"/>
      <c r="H25" s="54"/>
      <c r="I25" s="54"/>
      <c r="J25" s="14"/>
      <c r="K25" s="85"/>
      <c r="L25" s="54"/>
      <c r="M25" s="54"/>
      <c r="N25" s="54"/>
    </row>
    <row r="26" spans="1:14" x14ac:dyDescent="0.25">
      <c r="A26" s="54"/>
      <c r="B26" s="54"/>
      <c r="C26" s="54"/>
      <c r="D26" s="54"/>
      <c r="E26" s="54"/>
      <c r="F26" s="54"/>
      <c r="G26" s="54"/>
      <c r="H26" s="54"/>
      <c r="I26" s="54"/>
      <c r="J26" s="14"/>
      <c r="K26" s="85"/>
      <c r="L26" s="54"/>
      <c r="M26" s="54"/>
      <c r="N26" s="54"/>
    </row>
    <row r="27" spans="1:14" x14ac:dyDescent="0.25">
      <c r="A27" s="54"/>
      <c r="B27" s="54"/>
      <c r="C27" s="54"/>
      <c r="D27" s="54"/>
      <c r="E27" s="54"/>
      <c r="F27" s="54"/>
      <c r="G27" s="54"/>
      <c r="H27" s="54"/>
      <c r="I27" s="54"/>
      <c r="J27" s="14"/>
      <c r="K27" s="85"/>
      <c r="L27" s="54"/>
      <c r="M27" s="54"/>
      <c r="N27" s="54"/>
    </row>
    <row r="28" spans="1:14" ht="15.75" thickBot="1" x14ac:dyDescent="0.3">
      <c r="A28" s="54"/>
      <c r="B28" s="126"/>
      <c r="C28" s="54"/>
      <c r="D28" s="126"/>
      <c r="E28" s="126"/>
      <c r="F28" s="54"/>
      <c r="G28" s="54"/>
      <c r="H28" s="54"/>
      <c r="I28" s="126"/>
      <c r="J28" s="127"/>
      <c r="K28" s="85"/>
      <c r="L28" s="54"/>
      <c r="M28" s="54"/>
      <c r="N28" s="54"/>
    </row>
    <row r="29" spans="1:14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14"/>
      <c r="K29" s="85"/>
      <c r="L29" s="54"/>
      <c r="M29" s="54"/>
      <c r="N29" s="54"/>
    </row>
  </sheetData>
  <autoFilter ref="A5:K13"/>
  <sortState ref="A6:K19">
    <sortCondition ref="C6:C19"/>
  </sortState>
  <customSheetViews>
    <customSheetView guid="{DFB4BDB3-5D3E-4DA0-A3F8-EB9B3B103ABC}" showGridLines="0" fitToPage="1" showAutoFilter="1" topLeftCell="C1">
      <selection activeCell="J7" sqref="J7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65" orientation="landscape" r:id="rId1"/>
      <autoFilter ref="A5:K13"/>
    </customSheetView>
  </customSheetViews>
  <mergeCells count="11">
    <mergeCell ref="A1:K1"/>
    <mergeCell ref="F2:I2"/>
    <mergeCell ref="J2:K2"/>
    <mergeCell ref="J3:K4"/>
    <mergeCell ref="G4:I4"/>
    <mergeCell ref="J15:K15"/>
    <mergeCell ref="A21:K21"/>
    <mergeCell ref="F3:I3"/>
    <mergeCell ref="B2:D2"/>
    <mergeCell ref="B3:D3"/>
    <mergeCell ref="B4:D4"/>
  </mergeCells>
  <conditionalFormatting sqref="F4:G4">
    <cfRule type="containsText" dxfId="39" priority="1" operator="containsText" text="NO">
      <formula>NOT(ISERROR(SEARCH("NO",F4)))</formula>
    </cfRule>
    <cfRule type="containsText" dxfId="38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13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13">
      <formula1>"AMBIENTAL,GENERAL"</formula1>
    </dataValidation>
    <dataValidation type="list" allowBlank="1" showInputMessage="1" showErrorMessage="1" sqref="K6:K13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="86" zoomScaleNormal="86" workbookViewId="0">
      <selection sqref="A1:K1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ht="18.75" x14ac:dyDescent="0.25">
      <c r="A2" s="55" t="s">
        <v>0</v>
      </c>
      <c r="B2" s="148" t="s">
        <v>96</v>
      </c>
      <c r="C2" s="149"/>
      <c r="D2" s="150"/>
      <c r="E2" s="55" t="s">
        <v>1</v>
      </c>
      <c r="F2" s="151">
        <v>18125550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ht="45" x14ac:dyDescent="0.25">
      <c r="A3" s="26" t="s">
        <v>69</v>
      </c>
      <c r="B3" s="138" t="s">
        <v>476</v>
      </c>
      <c r="C3" s="139"/>
      <c r="D3" s="140"/>
      <c r="E3" s="26" t="s">
        <v>70</v>
      </c>
      <c r="F3" s="141" t="s">
        <v>477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ht="45" x14ac:dyDescent="0.25">
      <c r="A4" s="25" t="s">
        <v>71</v>
      </c>
      <c r="B4" s="144" t="s">
        <v>307</v>
      </c>
      <c r="C4" s="145"/>
      <c r="D4" s="146"/>
      <c r="E4" s="56" t="s">
        <v>2</v>
      </c>
      <c r="F4" s="128" t="str">
        <f>IF(AND(F22&gt;=1,IF(B4&lt;&gt;"",F20&gt;=4,F20&gt;=7)),"SI CUMPLE","NO CUMPLE")</f>
        <v>SI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45" x14ac:dyDescent="0.25">
      <c r="A6" s="30" t="s">
        <v>147</v>
      </c>
      <c r="B6" s="30" t="s">
        <v>234</v>
      </c>
      <c r="C6" s="9">
        <v>39695</v>
      </c>
      <c r="D6" s="8">
        <v>40199</v>
      </c>
      <c r="E6" s="7" t="s">
        <v>149</v>
      </c>
      <c r="F6" s="10">
        <f>DATEDIF(C6,D6+1,"y")</f>
        <v>1</v>
      </c>
      <c r="G6" s="10">
        <f>DATEDIF(C6,D6+1,"ym")</f>
        <v>4</v>
      </c>
      <c r="H6" s="10">
        <f>IF(D6=0,0,DATEDIF(C6,D6+1,"md"))+ROUNDDOWN(I6/8,0)</f>
        <v>18</v>
      </c>
      <c r="I6" s="11">
        <v>0</v>
      </c>
      <c r="J6" s="37"/>
      <c r="K6" s="101" t="s">
        <v>154</v>
      </c>
      <c r="L6" s="14"/>
      <c r="M6" s="14"/>
      <c r="N6" s="14"/>
    </row>
    <row r="7" spans="1:14" s="1" customFormat="1" ht="45" x14ac:dyDescent="0.25">
      <c r="A7" s="30" t="s">
        <v>147</v>
      </c>
      <c r="B7" s="30" t="s">
        <v>230</v>
      </c>
      <c r="C7" s="9">
        <v>40297</v>
      </c>
      <c r="D7" s="8">
        <v>40825</v>
      </c>
      <c r="E7" s="7" t="s">
        <v>149</v>
      </c>
      <c r="F7" s="10">
        <f>DATEDIF(C7,D7+1,"y")</f>
        <v>1</v>
      </c>
      <c r="G7" s="10">
        <f>DATEDIF(C7,D7+1,"ym")</f>
        <v>5</v>
      </c>
      <c r="H7" s="10">
        <f>IF(D7=0,0,DATEDIF(C7,D7+1,"md"))+ROUNDDOWN(I7/8,0)</f>
        <v>11</v>
      </c>
      <c r="I7" s="11">
        <v>0</v>
      </c>
      <c r="J7" s="37"/>
      <c r="K7" s="101" t="s">
        <v>154</v>
      </c>
      <c r="L7" s="14"/>
      <c r="M7" s="14"/>
      <c r="N7" s="14"/>
    </row>
    <row r="8" spans="1:14" s="1" customFormat="1" ht="45" x14ac:dyDescent="0.25">
      <c r="A8" s="30" t="s">
        <v>147</v>
      </c>
      <c r="B8" s="30" t="s">
        <v>478</v>
      </c>
      <c r="C8" s="9">
        <v>41086</v>
      </c>
      <c r="D8" s="9">
        <v>42270</v>
      </c>
      <c r="E8" s="7" t="s">
        <v>149</v>
      </c>
      <c r="F8" s="10">
        <f>DATEDIF(C8,D8+1,"y")</f>
        <v>3</v>
      </c>
      <c r="G8" s="10">
        <f>DATEDIF(C8,D8+1,"ym")</f>
        <v>2</v>
      </c>
      <c r="H8" s="10">
        <f>IF(D8=0,0,DATEDIF(C8,D8+1,"md"))+ROUNDDOWN(I8/8,0)</f>
        <v>29</v>
      </c>
      <c r="I8" s="11">
        <v>0</v>
      </c>
      <c r="J8" s="37"/>
      <c r="K8" s="101" t="s">
        <v>154</v>
      </c>
      <c r="L8" s="14"/>
      <c r="M8" s="14"/>
      <c r="N8" s="14"/>
    </row>
    <row r="9" spans="1:14" s="1" customFormat="1" ht="45" x14ac:dyDescent="0.25">
      <c r="A9" s="30" t="s">
        <v>479</v>
      </c>
      <c r="B9" s="30" t="s">
        <v>307</v>
      </c>
      <c r="C9" s="9">
        <v>37987</v>
      </c>
      <c r="D9" s="9">
        <v>38077</v>
      </c>
      <c r="E9" s="7" t="s">
        <v>149</v>
      </c>
      <c r="F9" s="10">
        <f>DATEDIF(C9,D9+1,"y")</f>
        <v>0</v>
      </c>
      <c r="G9" s="10">
        <f>DATEDIF(C9,D9+1,"ym")</f>
        <v>3</v>
      </c>
      <c r="H9" s="10">
        <f>IF(D9=0,0,DATEDIF(C9,D9+1,"md"))+ROUNDDOWN(I9/8,0)</f>
        <v>0</v>
      </c>
      <c r="I9" s="11">
        <v>0</v>
      </c>
      <c r="J9" s="37"/>
      <c r="K9" s="101" t="s">
        <v>154</v>
      </c>
      <c r="L9" s="14"/>
      <c r="M9" s="14"/>
      <c r="N9" s="14"/>
    </row>
    <row r="10" spans="1:14" s="1" customFormat="1" ht="45" x14ac:dyDescent="0.25">
      <c r="A10" s="30" t="s">
        <v>479</v>
      </c>
      <c r="B10" s="30" t="s">
        <v>480</v>
      </c>
      <c r="C10" s="9">
        <v>38078</v>
      </c>
      <c r="D10" s="9">
        <v>38168</v>
      </c>
      <c r="E10" s="7" t="s">
        <v>149</v>
      </c>
      <c r="F10" s="10">
        <f t="shared" ref="F10:F17" si="0">DATEDIF(C10,D10+1,"y")</f>
        <v>0</v>
      </c>
      <c r="G10" s="10">
        <f t="shared" ref="G10:G17" si="1">DATEDIF(C10,D10+1,"ym")</f>
        <v>3</v>
      </c>
      <c r="H10" s="10">
        <f t="shared" ref="H10:H17" si="2">IF(D10=0,0,DATEDIF(C10,D10+1,"md"))+ROUNDDOWN(I10/8,0)</f>
        <v>0</v>
      </c>
      <c r="I10" s="11">
        <v>0</v>
      </c>
      <c r="J10" s="37"/>
      <c r="K10" s="101" t="s">
        <v>154</v>
      </c>
      <c r="L10" s="14"/>
      <c r="M10" s="14"/>
      <c r="N10" s="14"/>
    </row>
    <row r="11" spans="1:14" s="1" customFormat="1" ht="30" x14ac:dyDescent="0.25">
      <c r="A11" s="30" t="s">
        <v>481</v>
      </c>
      <c r="B11" s="30" t="s">
        <v>482</v>
      </c>
      <c r="C11" s="9">
        <v>38404</v>
      </c>
      <c r="D11" s="9">
        <v>38462</v>
      </c>
      <c r="E11" s="7" t="s">
        <v>149</v>
      </c>
      <c r="F11" s="10">
        <f t="shared" si="0"/>
        <v>0</v>
      </c>
      <c r="G11" s="10">
        <f t="shared" si="1"/>
        <v>2</v>
      </c>
      <c r="H11" s="10">
        <f t="shared" si="2"/>
        <v>0</v>
      </c>
      <c r="I11" s="11">
        <v>0</v>
      </c>
      <c r="J11" s="37"/>
      <c r="K11" s="101" t="s">
        <v>154</v>
      </c>
      <c r="L11" s="14"/>
      <c r="M11" s="14"/>
      <c r="N11" s="14"/>
    </row>
    <row r="12" spans="1:14" s="1" customFormat="1" ht="30" x14ac:dyDescent="0.25">
      <c r="A12" s="30" t="s">
        <v>483</v>
      </c>
      <c r="B12" s="30" t="s">
        <v>484</v>
      </c>
      <c r="C12" s="9">
        <v>38946</v>
      </c>
      <c r="D12" s="9">
        <v>39037</v>
      </c>
      <c r="E12" s="7" t="s">
        <v>149</v>
      </c>
      <c r="F12" s="10">
        <f t="shared" si="0"/>
        <v>0</v>
      </c>
      <c r="G12" s="10">
        <f t="shared" si="1"/>
        <v>3</v>
      </c>
      <c r="H12" s="10">
        <f t="shared" si="2"/>
        <v>0</v>
      </c>
      <c r="I12" s="11">
        <v>0</v>
      </c>
      <c r="J12" s="37"/>
      <c r="K12" s="101" t="s">
        <v>154</v>
      </c>
      <c r="L12" s="14"/>
      <c r="M12" s="14"/>
      <c r="N12" s="14"/>
    </row>
    <row r="13" spans="1:14" s="1" customFormat="1" ht="45" x14ac:dyDescent="0.25">
      <c r="A13" s="30" t="s">
        <v>485</v>
      </c>
      <c r="B13" s="30" t="s">
        <v>486</v>
      </c>
      <c r="C13" s="9">
        <v>39064</v>
      </c>
      <c r="D13" s="9">
        <v>39126</v>
      </c>
      <c r="E13" s="7" t="s">
        <v>149</v>
      </c>
      <c r="F13" s="10">
        <f t="shared" si="0"/>
        <v>0</v>
      </c>
      <c r="G13" s="10">
        <f t="shared" si="1"/>
        <v>2</v>
      </c>
      <c r="H13" s="10">
        <f t="shared" si="2"/>
        <v>1</v>
      </c>
      <c r="I13" s="11">
        <v>0</v>
      </c>
      <c r="J13" s="37"/>
      <c r="K13" s="101" t="s">
        <v>154</v>
      </c>
      <c r="L13" s="14"/>
      <c r="M13" s="14"/>
      <c r="N13" s="14"/>
    </row>
    <row r="14" spans="1:14" s="1" customFormat="1" ht="75" x14ac:dyDescent="0.25">
      <c r="A14" s="30" t="s">
        <v>485</v>
      </c>
      <c r="B14" s="30" t="s">
        <v>487</v>
      </c>
      <c r="C14" s="9">
        <v>39052</v>
      </c>
      <c r="D14" s="9">
        <v>39141</v>
      </c>
      <c r="E14" s="7" t="s">
        <v>116</v>
      </c>
      <c r="F14" s="10">
        <f t="shared" si="0"/>
        <v>0</v>
      </c>
      <c r="G14" s="10">
        <f t="shared" si="1"/>
        <v>3</v>
      </c>
      <c r="H14" s="10">
        <f t="shared" si="2"/>
        <v>0</v>
      </c>
      <c r="I14" s="11">
        <v>0</v>
      </c>
      <c r="J14" s="37"/>
      <c r="K14" s="101" t="s">
        <v>154</v>
      </c>
      <c r="L14" s="14"/>
      <c r="M14" s="14"/>
      <c r="N14" s="14"/>
    </row>
    <row r="15" spans="1:14" s="1" customFormat="1" ht="105" x14ac:dyDescent="0.25">
      <c r="A15" s="30" t="s">
        <v>166</v>
      </c>
      <c r="B15" s="30" t="s">
        <v>488</v>
      </c>
      <c r="C15" s="9">
        <v>39391</v>
      </c>
      <c r="D15" s="9">
        <v>39444</v>
      </c>
      <c r="E15" s="7" t="s">
        <v>149</v>
      </c>
      <c r="F15" s="10">
        <f t="shared" si="0"/>
        <v>0</v>
      </c>
      <c r="G15" s="10">
        <f t="shared" si="1"/>
        <v>1</v>
      </c>
      <c r="H15" s="10">
        <f t="shared" si="2"/>
        <v>24</v>
      </c>
      <c r="I15" s="11">
        <v>0</v>
      </c>
      <c r="J15" s="37"/>
      <c r="K15" s="101" t="s">
        <v>154</v>
      </c>
      <c r="L15" s="14"/>
      <c r="M15" s="14"/>
      <c r="N15" s="14"/>
    </row>
    <row r="16" spans="1:14" s="1" customFormat="1" x14ac:dyDescent="0.25">
      <c r="A16" s="30"/>
      <c r="B16" s="30"/>
      <c r="C16" s="9"/>
      <c r="D16" s="9"/>
      <c r="E16" s="7"/>
      <c r="F16" s="10">
        <f t="shared" si="0"/>
        <v>0</v>
      </c>
      <c r="G16" s="10">
        <f t="shared" si="1"/>
        <v>0</v>
      </c>
      <c r="H16" s="10">
        <f t="shared" si="2"/>
        <v>0</v>
      </c>
      <c r="I16" s="11">
        <v>0</v>
      </c>
      <c r="J16" s="37"/>
      <c r="K16" s="101"/>
      <c r="L16" s="14"/>
      <c r="M16" s="14"/>
      <c r="N16" s="14"/>
    </row>
    <row r="17" spans="1:14" s="1" customFormat="1" x14ac:dyDescent="0.25">
      <c r="A17" s="30"/>
      <c r="B17" s="30"/>
      <c r="C17" s="9"/>
      <c r="D17" s="9"/>
      <c r="E17" s="7"/>
      <c r="F17" s="10">
        <f t="shared" si="0"/>
        <v>0</v>
      </c>
      <c r="G17" s="10">
        <f t="shared" si="1"/>
        <v>0</v>
      </c>
      <c r="H17" s="10">
        <f t="shared" si="2"/>
        <v>0</v>
      </c>
      <c r="I17" s="11">
        <v>0</v>
      </c>
      <c r="J17" s="37"/>
      <c r="K17" s="101"/>
      <c r="L17" s="14"/>
      <c r="M17" s="14"/>
      <c r="N17" s="14"/>
    </row>
    <row r="18" spans="1:14" x14ac:dyDescent="0.25">
      <c r="A18" s="54"/>
      <c r="B18" s="54"/>
      <c r="C18" s="54"/>
      <c r="D18" s="54"/>
      <c r="E18" s="54"/>
      <c r="F18" s="12"/>
      <c r="G18" s="13"/>
      <c r="H18" s="13"/>
      <c r="I18" s="13"/>
      <c r="J18" s="14"/>
      <c r="K18" s="86"/>
      <c r="L18" s="14"/>
      <c r="M18" s="14"/>
      <c r="N18" s="14"/>
    </row>
    <row r="19" spans="1:14" x14ac:dyDescent="0.25">
      <c r="A19" s="54"/>
      <c r="B19" s="54"/>
      <c r="C19" s="54"/>
      <c r="D19" s="54"/>
      <c r="E19" s="15" t="s">
        <v>14</v>
      </c>
      <c r="F19" s="16">
        <f>SUMIFS(F$6:F$17,$K$6:K17,"SI")</f>
        <v>5</v>
      </c>
      <c r="G19" s="16">
        <f>SUMIFS(G$6:G$17,$K$6:$K$17,"SI")</f>
        <v>28</v>
      </c>
      <c r="H19" s="16">
        <f>SUMIFS(H$6:H$17,$K$6:$K$17,"SI")</f>
        <v>83</v>
      </c>
      <c r="I19" s="32"/>
      <c r="J19" s="162" t="s">
        <v>15</v>
      </c>
      <c r="K19" s="162"/>
      <c r="L19" s="14"/>
      <c r="M19" s="14"/>
      <c r="N19" s="14"/>
    </row>
    <row r="20" spans="1:14" x14ac:dyDescent="0.25">
      <c r="A20" s="54"/>
      <c r="B20" s="54"/>
      <c r="C20" s="54"/>
      <c r="D20" s="54"/>
      <c r="E20" s="17" t="s">
        <v>16</v>
      </c>
      <c r="F20" s="18">
        <f>F19+J20</f>
        <v>7</v>
      </c>
      <c r="G20" s="18">
        <f>G19-(ROUNDDOWN((G19+K20)/12,0)*12)+K20</f>
        <v>6</v>
      </c>
      <c r="H20" s="18">
        <f>H19-(K20*30)</f>
        <v>23</v>
      </c>
      <c r="I20" s="32"/>
      <c r="J20" s="103">
        <f>ROUNDDOWN((G19+K20)/12,0)</f>
        <v>2</v>
      </c>
      <c r="K20" s="103">
        <f>ROUNDDOWN(H19/30,0)</f>
        <v>2</v>
      </c>
      <c r="L20" s="54"/>
      <c r="M20" s="54"/>
      <c r="N20" s="54"/>
    </row>
    <row r="21" spans="1:14" x14ac:dyDescent="0.25">
      <c r="A21" s="54"/>
      <c r="B21" s="54"/>
      <c r="C21" s="54"/>
      <c r="D21" s="54"/>
      <c r="E21" s="19" t="s">
        <v>17</v>
      </c>
      <c r="F21" s="16">
        <f>SUMIFS(F$6:F$17,$E$6:$E$17,"AMBIENTAL",$K$6:$K$17,"SI")</f>
        <v>5</v>
      </c>
      <c r="G21" s="16">
        <f>SUMIFS(G$6:G$17,$E$6:$E$17,"AMBIENTAL",$K$6:$K$17,"SI")</f>
        <v>25</v>
      </c>
      <c r="H21" s="16">
        <f>SUMIFS(H$6:H$17,$E$6:$E$17,"AMBIENTAL",$K$6:$K$17,"SI")</f>
        <v>83</v>
      </c>
      <c r="I21" s="32"/>
      <c r="J21" s="103"/>
      <c r="K21" s="103"/>
      <c r="L21" s="54"/>
      <c r="M21" s="54"/>
      <c r="N21" s="54"/>
    </row>
    <row r="22" spans="1:14" x14ac:dyDescent="0.25">
      <c r="A22" s="54"/>
      <c r="B22" s="54"/>
      <c r="C22" s="54"/>
      <c r="D22" s="54"/>
      <c r="E22" s="20" t="s">
        <v>18</v>
      </c>
      <c r="F22" s="21">
        <f>F21+J22</f>
        <v>7</v>
      </c>
      <c r="G22" s="21">
        <f>G21-(ROUNDDOWN((G21+K22)/12,0)*12)+K22</f>
        <v>3</v>
      </c>
      <c r="H22" s="21">
        <f>H21-(K22*30)</f>
        <v>23</v>
      </c>
      <c r="I22" s="32"/>
      <c r="J22" s="103">
        <f>ROUNDDOWN((G21+K22)/12,0)</f>
        <v>2</v>
      </c>
      <c r="K22" s="103">
        <f>ROUNDDOWN(H21/30,0)</f>
        <v>2</v>
      </c>
      <c r="L22" s="54"/>
      <c r="M22" s="54"/>
      <c r="N22" s="54"/>
    </row>
    <row r="23" spans="1:14" x14ac:dyDescent="0.25">
      <c r="A23" s="54"/>
      <c r="B23" s="54"/>
      <c r="C23" s="54"/>
      <c r="D23" s="54"/>
      <c r="E23" s="19" t="s">
        <v>19</v>
      </c>
      <c r="F23" s="16">
        <f>SUMIFS(F$6:F$17,$E$6:$E$17,"GENERAL",$K$6:$K$17,"SI")</f>
        <v>0</v>
      </c>
      <c r="G23" s="16">
        <f>SUMIFS(G$6:G$17,$E$6:$E$17,"GENERAL",$K$6:$K$17,"SI")</f>
        <v>3</v>
      </c>
      <c r="H23" s="16">
        <f>SUMIFS(H$6:H$17,$E$6:$E$17,"GENERAL",$K$6:$K$17,"SI")</f>
        <v>0</v>
      </c>
      <c r="I23" s="32"/>
      <c r="J23" s="103"/>
      <c r="K23" s="103"/>
      <c r="L23" s="54"/>
      <c r="M23" s="54"/>
      <c r="N23" s="54"/>
    </row>
    <row r="24" spans="1:14" x14ac:dyDescent="0.25">
      <c r="A24" s="54"/>
      <c r="B24" s="54"/>
      <c r="C24" s="54"/>
      <c r="D24" s="54"/>
      <c r="E24" s="22" t="s">
        <v>20</v>
      </c>
      <c r="F24" s="23">
        <f>F23+J24</f>
        <v>0</v>
      </c>
      <c r="G24" s="23">
        <f>G23-(ROUNDDOWN((G23+K24)/12,0)*12)+K24</f>
        <v>3</v>
      </c>
      <c r="H24" s="23">
        <f>H23-(K24*30)</f>
        <v>0</v>
      </c>
      <c r="I24" s="32"/>
      <c r="J24" s="103">
        <f>ROUNDDOWN((G23+K24)/12,0)</f>
        <v>0</v>
      </c>
      <c r="K24" s="103">
        <f>ROUNDDOWN(H23/30,0)</f>
        <v>0</v>
      </c>
      <c r="L24" s="54"/>
      <c r="M24" s="54"/>
      <c r="N24" s="54"/>
    </row>
    <row r="25" spans="1:14" x14ac:dyDescent="0.25">
      <c r="A25" s="137" t="s">
        <v>76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54"/>
      <c r="M25" s="54"/>
      <c r="N25" s="54"/>
    </row>
    <row r="26" spans="1:14" x14ac:dyDescent="0.25">
      <c r="A26" s="54"/>
      <c r="B26" s="54"/>
      <c r="C26" s="54"/>
      <c r="D26" s="54"/>
      <c r="E26" s="54"/>
      <c r="F26" s="54"/>
      <c r="G26" s="88"/>
      <c r="H26" s="87"/>
      <c r="I26" s="87"/>
      <c r="J26" s="54"/>
      <c r="K26" s="85"/>
      <c r="L26" s="54"/>
      <c r="M26" s="54"/>
      <c r="N26" s="54"/>
    </row>
    <row r="27" spans="1:14" x14ac:dyDescent="0.25">
      <c r="A27" s="54"/>
      <c r="B27" s="54"/>
      <c r="C27" s="54"/>
      <c r="D27" s="54"/>
      <c r="E27" s="54"/>
      <c r="F27" s="54"/>
      <c r="G27" s="54"/>
      <c r="H27" s="54"/>
      <c r="I27" s="54"/>
      <c r="J27" s="14"/>
      <c r="K27" s="85"/>
      <c r="L27" s="54"/>
      <c r="M27" s="54"/>
      <c r="N27" s="54"/>
    </row>
    <row r="28" spans="1:14" ht="15.75" thickBot="1" x14ac:dyDescent="0.3">
      <c r="A28" s="54"/>
      <c r="B28" s="126"/>
      <c r="C28" s="54"/>
      <c r="D28" s="126"/>
      <c r="E28" s="126"/>
      <c r="F28" s="54"/>
      <c r="G28" s="54"/>
      <c r="H28" s="54"/>
      <c r="I28" s="126"/>
      <c r="J28" s="127"/>
      <c r="K28" s="85"/>
      <c r="L28" s="54"/>
      <c r="M28" s="54"/>
      <c r="N28" s="54"/>
    </row>
    <row r="29" spans="1:14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14"/>
      <c r="K29" s="85"/>
      <c r="L29" s="54"/>
      <c r="M29" s="54"/>
      <c r="N29" s="54"/>
    </row>
    <row r="30" spans="1:14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14"/>
      <c r="K30" s="85"/>
      <c r="L30" s="54"/>
      <c r="M30" s="54"/>
      <c r="N30" s="54"/>
    </row>
    <row r="31" spans="1:14" x14ac:dyDescent="0.25">
      <c r="A31" s="54"/>
      <c r="B31" s="54"/>
      <c r="C31" s="54"/>
      <c r="D31" s="54"/>
      <c r="E31" s="54"/>
      <c r="F31" s="54"/>
      <c r="G31" s="54"/>
      <c r="H31" s="54"/>
      <c r="I31" s="54"/>
      <c r="J31" s="14"/>
      <c r="K31" s="85"/>
      <c r="L31" s="54"/>
      <c r="M31" s="54"/>
      <c r="N31" s="54"/>
    </row>
    <row r="32" spans="1:14" ht="15.75" thickBot="1" x14ac:dyDescent="0.3">
      <c r="A32" s="54"/>
      <c r="B32" s="126"/>
      <c r="C32" s="54"/>
      <c r="D32" s="126"/>
      <c r="E32" s="126"/>
      <c r="F32" s="54"/>
      <c r="G32" s="54"/>
      <c r="H32" s="54"/>
      <c r="I32" s="126"/>
      <c r="J32" s="127"/>
      <c r="K32" s="85"/>
      <c r="L32" s="54"/>
      <c r="M32" s="54"/>
      <c r="N32" s="54"/>
    </row>
    <row r="33" spans="1:14" x14ac:dyDescent="0.25">
      <c r="A33" s="54"/>
      <c r="B33" s="54"/>
      <c r="C33" s="54"/>
      <c r="D33" s="54"/>
      <c r="E33" s="54"/>
      <c r="F33" s="54"/>
      <c r="G33" s="54"/>
      <c r="H33" s="54"/>
      <c r="I33" s="54"/>
      <c r="J33" s="14"/>
      <c r="K33" s="85"/>
      <c r="L33" s="54"/>
      <c r="M33" s="54"/>
      <c r="N33" s="54"/>
    </row>
  </sheetData>
  <autoFilter ref="A5:K17"/>
  <sortState ref="A6:K15">
    <sortCondition ref="C6:C15"/>
  </sortState>
  <customSheetViews>
    <customSheetView guid="{DFB4BDB3-5D3E-4DA0-A3F8-EB9B3B103ABC}" scale="86" showGridLines="0" fitToPage="1" showAutoFilter="1">
      <selection sqref="A1:K1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65" orientation="landscape" r:id="rId1"/>
      <autoFilter ref="A5:K17"/>
    </customSheetView>
  </customSheetViews>
  <mergeCells count="11">
    <mergeCell ref="J19:K19"/>
    <mergeCell ref="A25:K25"/>
    <mergeCell ref="F3:I3"/>
    <mergeCell ref="A1:K1"/>
    <mergeCell ref="B2:D2"/>
    <mergeCell ref="F2:I2"/>
    <mergeCell ref="J2:K2"/>
    <mergeCell ref="B3:D3"/>
    <mergeCell ref="J3:K4"/>
    <mergeCell ref="B4:D4"/>
    <mergeCell ref="G4:I4"/>
  </mergeCells>
  <conditionalFormatting sqref="F4:G4">
    <cfRule type="containsText" dxfId="37" priority="1" operator="containsText" text="NO">
      <formula>NOT(ISERROR(SEARCH("NO",F4)))</formula>
    </cfRule>
    <cfRule type="containsText" dxfId="36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17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17">
      <formula1>"AMBIENTAL,GENERAL"</formula1>
    </dataValidation>
    <dataValidation type="list" allowBlank="1" showInputMessage="1" showErrorMessage="1" sqref="K6:K17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zoomScale="87" zoomScaleNormal="87" workbookViewId="0">
      <selection sqref="A1:K1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ht="18.75" x14ac:dyDescent="0.25">
      <c r="A2" s="55" t="s">
        <v>0</v>
      </c>
      <c r="B2" s="148" t="s">
        <v>95</v>
      </c>
      <c r="C2" s="149"/>
      <c r="D2" s="150"/>
      <c r="E2" s="55" t="s">
        <v>1</v>
      </c>
      <c r="F2" s="151">
        <v>18128306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ht="45" x14ac:dyDescent="0.25">
      <c r="A3" s="26" t="s">
        <v>69</v>
      </c>
      <c r="B3" s="138" t="s">
        <v>448</v>
      </c>
      <c r="C3" s="139"/>
      <c r="D3" s="140"/>
      <c r="E3" s="26" t="s">
        <v>70</v>
      </c>
      <c r="F3" s="141" t="s">
        <v>449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ht="45" x14ac:dyDescent="0.25">
      <c r="A4" s="25" t="s">
        <v>71</v>
      </c>
      <c r="B4" s="144" t="s">
        <v>450</v>
      </c>
      <c r="C4" s="145"/>
      <c r="D4" s="146"/>
      <c r="E4" s="56" t="s">
        <v>2</v>
      </c>
      <c r="F4" s="128" t="str">
        <f>IF(AND(F33&gt;=1,IF(B4&lt;&gt;"",F31&gt;=4,F31&gt;=7)),"SI CUMPLE","NO CUMPLE")</f>
        <v>SI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30" x14ac:dyDescent="0.25">
      <c r="A6" s="30" t="s">
        <v>303</v>
      </c>
      <c r="B6" s="30" t="s">
        <v>304</v>
      </c>
      <c r="C6" s="9"/>
      <c r="D6" s="8"/>
      <c r="E6" s="7" t="s">
        <v>149</v>
      </c>
      <c r="F6" s="10">
        <f>DATEDIF(C6,D6+1,"y")</f>
        <v>0</v>
      </c>
      <c r="G6" s="10">
        <f>DATEDIF(C6,D6+1,"ym")</f>
        <v>0</v>
      </c>
      <c r="H6" s="10">
        <f>IF(D6=0,0,DATEDIF(C6,D6+1,"md"))+ROUNDDOWN(I6/8,0)</f>
        <v>33</v>
      </c>
      <c r="I6" s="11">
        <v>264</v>
      </c>
      <c r="J6" s="37"/>
      <c r="K6" s="101" t="s">
        <v>154</v>
      </c>
      <c r="L6" s="14"/>
      <c r="M6" s="14"/>
      <c r="N6" s="14"/>
    </row>
    <row r="7" spans="1:14" s="1" customFormat="1" ht="30" x14ac:dyDescent="0.25">
      <c r="A7" s="30" t="s">
        <v>303</v>
      </c>
      <c r="B7" s="30" t="s">
        <v>304</v>
      </c>
      <c r="C7" s="9"/>
      <c r="D7" s="8"/>
      <c r="E7" s="7" t="s">
        <v>149</v>
      </c>
      <c r="F7" s="10">
        <f>DATEDIF(C7,D7+1,"y")</f>
        <v>0</v>
      </c>
      <c r="G7" s="10">
        <f>DATEDIF(C7,D7+1,"ym")</f>
        <v>0</v>
      </c>
      <c r="H7" s="10">
        <f>IF(D7=0,0,DATEDIF(C7,D7+1,"md"))+ROUNDDOWN(I7/8,0)</f>
        <v>31</v>
      </c>
      <c r="I7" s="11">
        <v>248</v>
      </c>
      <c r="J7" s="37"/>
      <c r="K7" s="101" t="s">
        <v>154</v>
      </c>
      <c r="L7" s="14"/>
      <c r="M7" s="14"/>
      <c r="N7" s="14"/>
    </row>
    <row r="8" spans="1:14" s="1" customFormat="1" ht="60" x14ac:dyDescent="0.25">
      <c r="A8" s="30" t="s">
        <v>451</v>
      </c>
      <c r="B8" s="30" t="s">
        <v>452</v>
      </c>
      <c r="C8" s="9">
        <v>42156</v>
      </c>
      <c r="D8" s="9">
        <v>42216</v>
      </c>
      <c r="E8" s="7" t="s">
        <v>149</v>
      </c>
      <c r="F8" s="10">
        <f>DATEDIF(C8,D8+1,"y")</f>
        <v>0</v>
      </c>
      <c r="G8" s="10">
        <f>DATEDIF(C8,D8+1,"ym")</f>
        <v>2</v>
      </c>
      <c r="H8" s="10">
        <f>IF(D8=0,0,DATEDIF(C8,D8+1,"md"))+ROUNDDOWN(I8/8,0)</f>
        <v>0</v>
      </c>
      <c r="I8" s="11">
        <v>0</v>
      </c>
      <c r="J8" s="37"/>
      <c r="K8" s="101" t="s">
        <v>154</v>
      </c>
      <c r="L8" s="14"/>
      <c r="M8" s="14"/>
      <c r="N8" s="14"/>
    </row>
    <row r="9" spans="1:14" s="1" customFormat="1" ht="75" x14ac:dyDescent="0.25">
      <c r="A9" s="30" t="s">
        <v>453</v>
      </c>
      <c r="B9" s="30" t="s">
        <v>454</v>
      </c>
      <c r="C9" s="9">
        <v>42023</v>
      </c>
      <c r="D9" s="9">
        <v>42113</v>
      </c>
      <c r="E9" s="7" t="s">
        <v>149</v>
      </c>
      <c r="F9" s="10">
        <f>DATEDIF(C9,D9+1,"y")</f>
        <v>0</v>
      </c>
      <c r="G9" s="10">
        <f>DATEDIF(C9,D9+1,"ym")</f>
        <v>3</v>
      </c>
      <c r="H9" s="10">
        <f>IF(D9=0,0,DATEDIF(C9,D9+1,"md"))+ROUNDDOWN(I9/8,0)</f>
        <v>1</v>
      </c>
      <c r="I9" s="11">
        <v>0</v>
      </c>
      <c r="J9" s="37"/>
      <c r="K9" s="101" t="s">
        <v>154</v>
      </c>
      <c r="L9" s="14"/>
      <c r="M9" s="14"/>
      <c r="N9" s="14"/>
    </row>
    <row r="10" spans="1:14" s="1" customFormat="1" ht="45" x14ac:dyDescent="0.25">
      <c r="A10" s="30" t="s">
        <v>133</v>
      </c>
      <c r="B10" s="30" t="s">
        <v>455</v>
      </c>
      <c r="C10" s="9">
        <v>41927</v>
      </c>
      <c r="D10" s="9">
        <v>42018</v>
      </c>
      <c r="E10" s="7" t="s">
        <v>149</v>
      </c>
      <c r="F10" s="10">
        <f t="shared" ref="F10:F23" si="0">DATEDIF(C10,D10+1,"y")</f>
        <v>0</v>
      </c>
      <c r="G10" s="10">
        <f t="shared" ref="G10:G23" si="1">DATEDIF(C10,D10+1,"ym")</f>
        <v>3</v>
      </c>
      <c r="H10" s="10">
        <f t="shared" ref="H10:H23" si="2">IF(D10=0,0,DATEDIF(C10,D10+1,"md"))+ROUNDDOWN(I10/8,0)</f>
        <v>0</v>
      </c>
      <c r="I10" s="11">
        <v>0</v>
      </c>
      <c r="J10" s="37"/>
      <c r="K10" s="101" t="s">
        <v>154</v>
      </c>
      <c r="L10" s="14"/>
      <c r="M10" s="14"/>
      <c r="N10" s="14"/>
    </row>
    <row r="11" spans="1:14" s="1" customFormat="1" ht="60" x14ac:dyDescent="0.25">
      <c r="A11" s="30" t="s">
        <v>133</v>
      </c>
      <c r="B11" s="30" t="s">
        <v>456</v>
      </c>
      <c r="C11" s="9">
        <v>41667</v>
      </c>
      <c r="D11" s="9">
        <v>41817</v>
      </c>
      <c r="E11" s="7" t="s">
        <v>149</v>
      </c>
      <c r="F11" s="10">
        <f t="shared" si="0"/>
        <v>0</v>
      </c>
      <c r="G11" s="10">
        <f t="shared" si="1"/>
        <v>5</v>
      </c>
      <c r="H11" s="10">
        <f t="shared" si="2"/>
        <v>0</v>
      </c>
      <c r="I11" s="11">
        <v>0</v>
      </c>
      <c r="J11" s="37"/>
      <c r="K11" s="101" t="s">
        <v>154</v>
      </c>
      <c r="L11" s="14"/>
      <c r="M11" s="14"/>
      <c r="N11" s="14"/>
    </row>
    <row r="12" spans="1:14" s="1" customFormat="1" ht="90" x14ac:dyDescent="0.25">
      <c r="A12" s="30" t="s">
        <v>133</v>
      </c>
      <c r="B12" s="30" t="s">
        <v>457</v>
      </c>
      <c r="C12" s="9">
        <v>41282</v>
      </c>
      <c r="D12" s="9">
        <v>41401</v>
      </c>
      <c r="E12" s="7" t="s">
        <v>149</v>
      </c>
      <c r="F12" s="10">
        <f t="shared" si="0"/>
        <v>0</v>
      </c>
      <c r="G12" s="10">
        <f t="shared" si="1"/>
        <v>4</v>
      </c>
      <c r="H12" s="10">
        <f t="shared" si="2"/>
        <v>0</v>
      </c>
      <c r="I12" s="11">
        <v>0</v>
      </c>
      <c r="J12" s="37"/>
      <c r="K12" s="101" t="s">
        <v>154</v>
      </c>
      <c r="L12" s="14"/>
      <c r="M12" s="14"/>
      <c r="N12" s="14"/>
    </row>
    <row r="13" spans="1:14" s="1" customFormat="1" ht="60" x14ac:dyDescent="0.25">
      <c r="A13" s="30" t="s">
        <v>244</v>
      </c>
      <c r="B13" s="30" t="s">
        <v>458</v>
      </c>
      <c r="C13" s="9">
        <v>40984</v>
      </c>
      <c r="D13" s="9">
        <v>41094</v>
      </c>
      <c r="E13" s="7" t="s">
        <v>116</v>
      </c>
      <c r="F13" s="10">
        <f t="shared" si="0"/>
        <v>0</v>
      </c>
      <c r="G13" s="10">
        <f t="shared" si="1"/>
        <v>3</v>
      </c>
      <c r="H13" s="10">
        <f t="shared" si="2"/>
        <v>19</v>
      </c>
      <c r="I13" s="11">
        <v>0</v>
      </c>
      <c r="J13" s="37"/>
      <c r="K13" s="101" t="s">
        <v>154</v>
      </c>
      <c r="L13" s="14"/>
      <c r="M13" s="14"/>
      <c r="N13" s="14"/>
    </row>
    <row r="14" spans="1:14" s="1" customFormat="1" ht="60" x14ac:dyDescent="0.25">
      <c r="A14" s="30" t="s">
        <v>244</v>
      </c>
      <c r="B14" s="30" t="s">
        <v>458</v>
      </c>
      <c r="C14" s="9">
        <v>41102</v>
      </c>
      <c r="D14" s="9">
        <v>41187</v>
      </c>
      <c r="E14" s="7" t="s">
        <v>116</v>
      </c>
      <c r="F14" s="10">
        <f t="shared" si="0"/>
        <v>0</v>
      </c>
      <c r="G14" s="10">
        <f t="shared" si="1"/>
        <v>2</v>
      </c>
      <c r="H14" s="10">
        <f t="shared" si="2"/>
        <v>24</v>
      </c>
      <c r="I14" s="11">
        <v>0</v>
      </c>
      <c r="J14" s="37"/>
      <c r="K14" s="101" t="s">
        <v>154</v>
      </c>
      <c r="L14" s="14"/>
      <c r="M14" s="14"/>
      <c r="N14" s="14"/>
    </row>
    <row r="15" spans="1:14" s="1" customFormat="1" ht="60" x14ac:dyDescent="0.25">
      <c r="A15" s="30" t="s">
        <v>244</v>
      </c>
      <c r="B15" s="30" t="s">
        <v>458</v>
      </c>
      <c r="C15" s="9">
        <v>41193</v>
      </c>
      <c r="D15" s="9">
        <v>41239</v>
      </c>
      <c r="E15" s="7" t="s">
        <v>116</v>
      </c>
      <c r="F15" s="10">
        <f t="shared" si="0"/>
        <v>0</v>
      </c>
      <c r="G15" s="10">
        <f t="shared" si="1"/>
        <v>1</v>
      </c>
      <c r="H15" s="10">
        <f t="shared" si="2"/>
        <v>16</v>
      </c>
      <c r="I15" s="11">
        <v>0</v>
      </c>
      <c r="J15" s="37"/>
      <c r="K15" s="101" t="s">
        <v>154</v>
      </c>
      <c r="L15" s="14"/>
      <c r="M15" s="14"/>
      <c r="N15" s="14"/>
    </row>
    <row r="16" spans="1:14" s="1" customFormat="1" ht="75" x14ac:dyDescent="0.25">
      <c r="A16" s="30" t="s">
        <v>459</v>
      </c>
      <c r="B16" s="30" t="s">
        <v>460</v>
      </c>
      <c r="C16" s="9">
        <v>40506</v>
      </c>
      <c r="D16" s="9">
        <v>40540</v>
      </c>
      <c r="E16" s="7" t="s">
        <v>149</v>
      </c>
      <c r="F16" s="10">
        <f t="shared" si="0"/>
        <v>0</v>
      </c>
      <c r="G16" s="10">
        <f t="shared" si="1"/>
        <v>1</v>
      </c>
      <c r="H16" s="10">
        <f t="shared" si="2"/>
        <v>5</v>
      </c>
      <c r="I16" s="11">
        <v>0</v>
      </c>
      <c r="J16" s="37"/>
      <c r="K16" s="101" t="s">
        <v>154</v>
      </c>
      <c r="L16" s="14"/>
      <c r="M16" s="14"/>
      <c r="N16" s="14"/>
    </row>
    <row r="17" spans="1:14" s="1" customFormat="1" ht="75" x14ac:dyDescent="0.25">
      <c r="A17" s="30" t="s">
        <v>459</v>
      </c>
      <c r="B17" s="30" t="s">
        <v>460</v>
      </c>
      <c r="C17" s="9">
        <v>40630</v>
      </c>
      <c r="D17" s="9">
        <v>40910</v>
      </c>
      <c r="E17" s="7" t="s">
        <v>149</v>
      </c>
      <c r="F17" s="10">
        <f t="shared" si="0"/>
        <v>0</v>
      </c>
      <c r="G17" s="10">
        <f t="shared" si="1"/>
        <v>9</v>
      </c>
      <c r="H17" s="10">
        <f t="shared" si="2"/>
        <v>6</v>
      </c>
      <c r="I17" s="11">
        <v>0</v>
      </c>
      <c r="J17" s="37"/>
      <c r="K17" s="101" t="s">
        <v>154</v>
      </c>
      <c r="L17" s="14"/>
      <c r="M17" s="14"/>
      <c r="N17" s="14"/>
    </row>
    <row r="18" spans="1:14" s="1" customFormat="1" ht="45" x14ac:dyDescent="0.25">
      <c r="A18" s="30" t="s">
        <v>461</v>
      </c>
      <c r="B18" s="30" t="s">
        <v>462</v>
      </c>
      <c r="C18" s="9">
        <v>40581</v>
      </c>
      <c r="D18" s="9">
        <v>40639</v>
      </c>
      <c r="E18" s="7" t="s">
        <v>149</v>
      </c>
      <c r="F18" s="10">
        <f t="shared" si="0"/>
        <v>0</v>
      </c>
      <c r="G18" s="10">
        <f t="shared" si="1"/>
        <v>2</v>
      </c>
      <c r="H18" s="10">
        <f t="shared" si="2"/>
        <v>0</v>
      </c>
      <c r="I18" s="11">
        <v>0</v>
      </c>
      <c r="J18" s="37"/>
      <c r="K18" s="101" t="s">
        <v>154</v>
      </c>
      <c r="L18" s="14"/>
      <c r="M18" s="14"/>
      <c r="N18" s="14"/>
    </row>
    <row r="19" spans="1:14" s="1" customFormat="1" ht="30" x14ac:dyDescent="0.25">
      <c r="A19" s="30" t="s">
        <v>463</v>
      </c>
      <c r="B19" s="35" t="s">
        <v>464</v>
      </c>
      <c r="C19" s="9">
        <v>40640</v>
      </c>
      <c r="D19" s="9">
        <v>40785</v>
      </c>
      <c r="E19" s="7" t="s">
        <v>149</v>
      </c>
      <c r="F19" s="10">
        <f t="shared" si="0"/>
        <v>0</v>
      </c>
      <c r="G19" s="10">
        <f t="shared" si="1"/>
        <v>4</v>
      </c>
      <c r="H19" s="10">
        <f t="shared" si="2"/>
        <v>24</v>
      </c>
      <c r="I19" s="11">
        <v>0</v>
      </c>
      <c r="J19" s="37" t="s">
        <v>377</v>
      </c>
      <c r="K19" s="101" t="s">
        <v>154</v>
      </c>
      <c r="L19" s="14"/>
      <c r="M19" s="14"/>
      <c r="N19" s="14"/>
    </row>
    <row r="20" spans="1:14" s="1" customFormat="1" ht="60" x14ac:dyDescent="0.25">
      <c r="A20" s="30" t="s">
        <v>133</v>
      </c>
      <c r="B20" s="35" t="s">
        <v>465</v>
      </c>
      <c r="C20" s="9">
        <v>39933</v>
      </c>
      <c r="D20" s="9">
        <v>40023</v>
      </c>
      <c r="E20" s="7" t="s">
        <v>149</v>
      </c>
      <c r="F20" s="10">
        <f t="shared" si="0"/>
        <v>0</v>
      </c>
      <c r="G20" s="10">
        <f t="shared" si="1"/>
        <v>3</v>
      </c>
      <c r="H20" s="10">
        <f t="shared" si="2"/>
        <v>0</v>
      </c>
      <c r="I20" s="11">
        <v>0</v>
      </c>
      <c r="J20" s="37"/>
      <c r="K20" s="101" t="s">
        <v>154</v>
      </c>
      <c r="L20" s="14"/>
      <c r="M20" s="14"/>
      <c r="N20" s="14"/>
    </row>
    <row r="21" spans="1:14" s="1" customFormat="1" ht="30" x14ac:dyDescent="0.25">
      <c r="A21" s="30" t="s">
        <v>466</v>
      </c>
      <c r="B21" s="30" t="s">
        <v>467</v>
      </c>
      <c r="C21" s="8">
        <v>39568</v>
      </c>
      <c r="D21" s="9">
        <v>39629</v>
      </c>
      <c r="E21" s="7" t="s">
        <v>149</v>
      </c>
      <c r="F21" s="10">
        <f t="shared" si="0"/>
        <v>0</v>
      </c>
      <c r="G21" s="10">
        <f t="shared" si="1"/>
        <v>2</v>
      </c>
      <c r="H21" s="10">
        <f t="shared" si="2"/>
        <v>1</v>
      </c>
      <c r="I21" s="11">
        <v>0</v>
      </c>
      <c r="J21" s="37"/>
      <c r="K21" s="101" t="s">
        <v>154</v>
      </c>
      <c r="L21" s="14"/>
      <c r="M21" s="14"/>
      <c r="N21" s="14"/>
    </row>
    <row r="22" spans="1:14" s="1" customFormat="1" ht="75" x14ac:dyDescent="0.25">
      <c r="A22" s="30" t="s">
        <v>468</v>
      </c>
      <c r="B22" s="30" t="s">
        <v>469</v>
      </c>
      <c r="C22" s="9">
        <v>39708</v>
      </c>
      <c r="D22" s="9">
        <v>39769</v>
      </c>
      <c r="E22" s="7" t="s">
        <v>149</v>
      </c>
      <c r="F22" s="10">
        <f t="shared" si="0"/>
        <v>0</v>
      </c>
      <c r="G22" s="10">
        <f t="shared" si="1"/>
        <v>2</v>
      </c>
      <c r="H22" s="10">
        <f t="shared" si="2"/>
        <v>1</v>
      </c>
      <c r="I22" s="11">
        <v>0</v>
      </c>
      <c r="J22" s="37"/>
      <c r="K22" s="101" t="s">
        <v>154</v>
      </c>
      <c r="L22" s="14"/>
      <c r="M22" s="14"/>
      <c r="N22" s="14"/>
    </row>
    <row r="23" spans="1:14" x14ac:dyDescent="0.25">
      <c r="A23" s="30" t="s">
        <v>466</v>
      </c>
      <c r="B23" s="30" t="s">
        <v>470</v>
      </c>
      <c r="C23" s="9">
        <v>38817</v>
      </c>
      <c r="D23" s="9">
        <v>38847</v>
      </c>
      <c r="E23" s="7" t="s">
        <v>116</v>
      </c>
      <c r="F23" s="10">
        <f t="shared" si="0"/>
        <v>0</v>
      </c>
      <c r="G23" s="10">
        <f t="shared" si="1"/>
        <v>1</v>
      </c>
      <c r="H23" s="10">
        <f t="shared" si="2"/>
        <v>1</v>
      </c>
      <c r="I23" s="11">
        <v>0</v>
      </c>
      <c r="J23" s="37"/>
      <c r="K23" s="101" t="s">
        <v>154</v>
      </c>
      <c r="L23" s="14"/>
      <c r="M23" s="14"/>
      <c r="N23" s="14"/>
    </row>
    <row r="24" spans="1:14" ht="45" x14ac:dyDescent="0.25">
      <c r="A24" s="30" t="s">
        <v>471</v>
      </c>
      <c r="B24" s="30" t="s">
        <v>472</v>
      </c>
      <c r="C24" s="9">
        <v>39845</v>
      </c>
      <c r="D24" s="9">
        <v>39872</v>
      </c>
      <c r="E24" s="7" t="s">
        <v>149</v>
      </c>
      <c r="F24" s="10">
        <f>DATEDIF(C24,D24+1,"y")</f>
        <v>0</v>
      </c>
      <c r="G24" s="10">
        <f>DATEDIF(C24,D24+1,"ym")</f>
        <v>1</v>
      </c>
      <c r="H24" s="10">
        <f>IF(D24=0,0,DATEDIF(C24,D24+1,"md"))+ROUNDDOWN(I24/8,0)</f>
        <v>0</v>
      </c>
      <c r="I24" s="11">
        <v>0</v>
      </c>
      <c r="J24" s="37"/>
      <c r="K24" s="101" t="s">
        <v>154</v>
      </c>
      <c r="L24" s="14"/>
      <c r="M24" s="14"/>
      <c r="N24" s="14"/>
    </row>
    <row r="25" spans="1:14" ht="45" x14ac:dyDescent="0.25">
      <c r="A25" s="30" t="s">
        <v>471</v>
      </c>
      <c r="B25" s="30" t="s">
        <v>472</v>
      </c>
      <c r="C25" s="9">
        <v>39814</v>
      </c>
      <c r="D25" s="9">
        <v>39844</v>
      </c>
      <c r="E25" s="7" t="s">
        <v>149</v>
      </c>
      <c r="F25" s="10">
        <f>DATEDIF(C25,D25+1,"y")</f>
        <v>0</v>
      </c>
      <c r="G25" s="10">
        <f>DATEDIF(C25,D25+1,"ym")</f>
        <v>1</v>
      </c>
      <c r="H25" s="10"/>
      <c r="I25" s="11"/>
      <c r="J25" s="37"/>
      <c r="K25" s="101" t="s">
        <v>154</v>
      </c>
      <c r="L25" s="14"/>
      <c r="M25" s="14"/>
      <c r="N25" s="14"/>
    </row>
    <row r="26" spans="1:14" ht="45" x14ac:dyDescent="0.25">
      <c r="A26" s="30" t="s">
        <v>473</v>
      </c>
      <c r="B26" s="30" t="s">
        <v>474</v>
      </c>
      <c r="C26" s="9">
        <v>40817</v>
      </c>
      <c r="D26" s="9">
        <v>40847</v>
      </c>
      <c r="E26" s="7" t="s">
        <v>149</v>
      </c>
      <c r="F26" s="10">
        <f>DATEDIF(C26,D26+1,"y")</f>
        <v>0</v>
      </c>
      <c r="G26" s="10">
        <f>DATEDIF(C26,D26+1,"ym")</f>
        <v>1</v>
      </c>
      <c r="H26" s="10"/>
      <c r="I26" s="11"/>
      <c r="J26" s="37"/>
      <c r="K26" s="101" t="s">
        <v>154</v>
      </c>
      <c r="L26" s="14"/>
      <c r="M26" s="14"/>
      <c r="N26" s="14"/>
    </row>
    <row r="27" spans="1:14" ht="45" x14ac:dyDescent="0.25">
      <c r="A27" s="30" t="s">
        <v>475</v>
      </c>
      <c r="B27" s="30" t="s">
        <v>474</v>
      </c>
      <c r="C27" s="9">
        <v>40787</v>
      </c>
      <c r="D27" s="9">
        <v>40816</v>
      </c>
      <c r="E27" s="7" t="s">
        <v>149</v>
      </c>
      <c r="F27" s="10">
        <f>DATEDIF(C27,D27+1,"y")</f>
        <v>0</v>
      </c>
      <c r="G27" s="10">
        <f>DATEDIF(C27,D27+1,"ym")</f>
        <v>1</v>
      </c>
      <c r="H27" s="10"/>
      <c r="I27" s="11"/>
      <c r="J27" s="37"/>
      <c r="K27" s="101" t="s">
        <v>154</v>
      </c>
      <c r="L27" s="14"/>
      <c r="M27" s="14"/>
      <c r="N27" s="14"/>
    </row>
    <row r="28" spans="1:14" x14ac:dyDescent="0.25">
      <c r="A28" s="36"/>
      <c r="B28" s="36"/>
      <c r="C28" s="28"/>
      <c r="D28" s="28"/>
      <c r="E28" s="28"/>
      <c r="F28" s="10">
        <f>DATEDIF(C28,D28+1,"y")</f>
        <v>0</v>
      </c>
      <c r="G28" s="10">
        <f>DATEDIF(C28,D28+1,"ym")</f>
        <v>0</v>
      </c>
      <c r="H28" s="10">
        <f>IF(D28=0,0,DATEDIF(C28,D28+1,"md"))+ROUNDDOWN(I28/8,0)</f>
        <v>0</v>
      </c>
      <c r="I28" s="11">
        <v>0</v>
      </c>
      <c r="J28" s="38"/>
      <c r="K28" s="102"/>
      <c r="L28" s="14"/>
      <c r="M28" s="14"/>
      <c r="N28" s="14"/>
    </row>
    <row r="29" spans="1:14" x14ac:dyDescent="0.25">
      <c r="A29" s="54"/>
      <c r="B29" s="54"/>
      <c r="C29" s="54"/>
      <c r="D29" s="54"/>
      <c r="E29" s="54"/>
      <c r="F29" s="12"/>
      <c r="G29" s="13"/>
      <c r="H29" s="13"/>
      <c r="I29" s="13"/>
      <c r="J29" s="14"/>
      <c r="K29" s="86"/>
      <c r="L29" s="14"/>
      <c r="M29" s="14"/>
      <c r="N29" s="14"/>
    </row>
    <row r="30" spans="1:14" x14ac:dyDescent="0.25">
      <c r="A30" s="54"/>
      <c r="B30" s="54"/>
      <c r="C30" s="54"/>
      <c r="D30" s="54"/>
      <c r="E30" s="15" t="s">
        <v>14</v>
      </c>
      <c r="F30" s="16">
        <f>SUMIFS(F$6:F$28,$K$6:K28,"SI")</f>
        <v>0</v>
      </c>
      <c r="G30" s="16">
        <f>SUMIFS(G$6:G$28,$K$6:$K$28,"SI")</f>
        <v>51</v>
      </c>
      <c r="H30" s="16">
        <f>SUMIFS(H$6:H$28,$K$6:$K$28,"SI")</f>
        <v>162</v>
      </c>
      <c r="I30" s="32"/>
      <c r="J30" s="162" t="s">
        <v>15</v>
      </c>
      <c r="K30" s="162"/>
      <c r="L30" s="14"/>
      <c r="M30" s="14"/>
      <c r="N30" s="14"/>
    </row>
    <row r="31" spans="1:14" x14ac:dyDescent="0.25">
      <c r="A31" s="54"/>
      <c r="B31" s="54"/>
      <c r="C31" s="54"/>
      <c r="D31" s="54"/>
      <c r="E31" s="17" t="s">
        <v>16</v>
      </c>
      <c r="F31" s="18">
        <f>F30+J31</f>
        <v>4</v>
      </c>
      <c r="G31" s="18">
        <f>G30-(ROUNDDOWN((G30+K31)/12,0)*12)+K31</f>
        <v>8</v>
      </c>
      <c r="H31" s="18">
        <f>H30-(K31*30)</f>
        <v>12</v>
      </c>
      <c r="I31" s="32"/>
      <c r="J31" s="103">
        <f>ROUNDDOWN((G30+K31)/12,0)</f>
        <v>4</v>
      </c>
      <c r="K31" s="103">
        <f>ROUNDDOWN(H30/30,0)</f>
        <v>5</v>
      </c>
      <c r="L31" s="54"/>
      <c r="M31" s="54"/>
      <c r="N31" s="54"/>
    </row>
    <row r="32" spans="1:14" x14ac:dyDescent="0.25">
      <c r="A32" s="54"/>
      <c r="B32" s="54"/>
      <c r="C32" s="54"/>
      <c r="D32" s="54"/>
      <c r="E32" s="19" t="s">
        <v>17</v>
      </c>
      <c r="F32" s="16">
        <f>SUMIFS(F$6:F$28,$E$6:$E$28,"AMBIENTAL",$K$6:$K$28,"SI")</f>
        <v>0</v>
      </c>
      <c r="G32" s="16">
        <f>SUMIFS(G$6:G$28,$E$6:$E$28,"AMBIENTAL",$K$6:$K$28,"SI")</f>
        <v>44</v>
      </c>
      <c r="H32" s="16">
        <f>SUMIFS(H$6:H$28,$E$6:$E$28,"AMBIENTAL",$K$6:$K$28,"SI")</f>
        <v>102</v>
      </c>
      <c r="I32" s="32"/>
      <c r="J32" s="103"/>
      <c r="K32" s="103"/>
      <c r="L32" s="54"/>
      <c r="M32" s="54"/>
      <c r="N32" s="54"/>
    </row>
    <row r="33" spans="1:14" x14ac:dyDescent="0.25">
      <c r="A33" s="54"/>
      <c r="B33" s="54"/>
      <c r="C33" s="54"/>
      <c r="D33" s="54"/>
      <c r="E33" s="20" t="s">
        <v>18</v>
      </c>
      <c r="F33" s="21">
        <f>F32+J33</f>
        <v>3</v>
      </c>
      <c r="G33" s="21">
        <f>G32-(ROUNDDOWN((G32+K33)/12,0)*12)+K33</f>
        <v>11</v>
      </c>
      <c r="H33" s="21">
        <f>H32-(K33*30)</f>
        <v>12</v>
      </c>
      <c r="I33" s="32"/>
      <c r="J33" s="103">
        <f>ROUNDDOWN((G32+K33)/12,0)</f>
        <v>3</v>
      </c>
      <c r="K33" s="103">
        <f>ROUNDDOWN(H32/30,0)</f>
        <v>3</v>
      </c>
      <c r="L33" s="54"/>
      <c r="M33" s="54"/>
      <c r="N33" s="54"/>
    </row>
    <row r="34" spans="1:14" x14ac:dyDescent="0.25">
      <c r="A34" s="54"/>
      <c r="B34" s="54"/>
      <c r="C34" s="54"/>
      <c r="D34" s="54"/>
      <c r="E34" s="19" t="s">
        <v>19</v>
      </c>
      <c r="F34" s="16">
        <f>SUMIFS(F$6:F$28,$E$6:$E$28,"GENERAL",$K$6:$K$28,"SI")</f>
        <v>0</v>
      </c>
      <c r="G34" s="16">
        <f>SUMIFS(G$6:G$28,$E$6:$E$28,"GENERAL",$K$6:$K$28,"SI")</f>
        <v>7</v>
      </c>
      <c r="H34" s="16">
        <f>SUMIFS(H$6:H$28,$E$6:$E$28,"GENERAL",$K$6:$K$28,"SI")</f>
        <v>60</v>
      </c>
      <c r="I34" s="32"/>
      <c r="J34" s="103"/>
      <c r="K34" s="103"/>
      <c r="L34" s="54"/>
      <c r="M34" s="54"/>
      <c r="N34" s="54"/>
    </row>
    <row r="35" spans="1:14" x14ac:dyDescent="0.25">
      <c r="A35" s="54"/>
      <c r="B35" s="54"/>
      <c r="C35" s="54"/>
      <c r="D35" s="54"/>
      <c r="E35" s="22" t="s">
        <v>20</v>
      </c>
      <c r="F35" s="23">
        <f>F34+J35</f>
        <v>0</v>
      </c>
      <c r="G35" s="23">
        <f>G34-(ROUNDDOWN((G34+K35)/12,0)*12)+K35</f>
        <v>9</v>
      </c>
      <c r="H35" s="23">
        <f>H34-(K35*30)</f>
        <v>0</v>
      </c>
      <c r="I35" s="32"/>
      <c r="J35" s="103">
        <f>ROUNDDOWN((G34+K35)/12,0)</f>
        <v>0</v>
      </c>
      <c r="K35" s="103">
        <f>ROUNDDOWN(H34/30,0)</f>
        <v>2</v>
      </c>
      <c r="L35" s="54"/>
      <c r="M35" s="54"/>
      <c r="N35" s="54"/>
    </row>
    <row r="36" spans="1:14" x14ac:dyDescent="0.25">
      <c r="A36" s="137" t="s">
        <v>76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54"/>
      <c r="M36" s="54"/>
      <c r="N36" s="54"/>
    </row>
    <row r="37" spans="1:14" x14ac:dyDescent="0.25">
      <c r="A37" s="54"/>
      <c r="B37" s="54"/>
      <c r="C37" s="54"/>
      <c r="D37" s="54"/>
      <c r="E37" s="54"/>
      <c r="F37" s="54"/>
      <c r="G37" s="88"/>
      <c r="H37" s="87"/>
      <c r="I37" s="87"/>
      <c r="J37" s="54"/>
      <c r="K37" s="85"/>
      <c r="L37" s="54"/>
      <c r="M37" s="54"/>
      <c r="N37" s="54"/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</row>
    <row r="39" spans="1:14" ht="15.75" thickBot="1" x14ac:dyDescent="0.3">
      <c r="A39" s="54"/>
      <c r="B39" s="126"/>
      <c r="C39" s="54"/>
      <c r="D39" s="126"/>
      <c r="E39" s="126"/>
      <c r="F39" s="54"/>
      <c r="G39" s="54"/>
      <c r="H39" s="54"/>
      <c r="I39" s="126"/>
      <c r="J39" s="127"/>
      <c r="K39" s="85"/>
      <c r="L39" s="54"/>
      <c r="M39" s="54"/>
      <c r="N39" s="54"/>
    </row>
    <row r="40" spans="1:14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14"/>
      <c r="K40" s="85"/>
      <c r="L40" s="54"/>
      <c r="M40" s="54"/>
      <c r="N40" s="54"/>
    </row>
    <row r="41" spans="1:14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14"/>
      <c r="K41" s="85"/>
      <c r="L41" s="54"/>
      <c r="M41" s="54"/>
      <c r="N41" s="54"/>
    </row>
    <row r="42" spans="1:14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14"/>
      <c r="K42" s="85"/>
      <c r="L42" s="54"/>
      <c r="M42" s="54"/>
      <c r="N42" s="54"/>
    </row>
    <row r="43" spans="1:14" ht="15.75" thickBot="1" x14ac:dyDescent="0.3">
      <c r="A43" s="54"/>
      <c r="B43" s="126"/>
      <c r="C43" s="54"/>
      <c r="D43" s="126"/>
      <c r="E43" s="126"/>
      <c r="F43" s="54"/>
      <c r="G43" s="54"/>
      <c r="H43" s="54"/>
      <c r="I43" s="126"/>
      <c r="J43" s="127"/>
      <c r="K43" s="85"/>
      <c r="L43" s="54"/>
      <c r="M43" s="54"/>
      <c r="N43" s="54"/>
    </row>
    <row r="44" spans="1:14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14"/>
      <c r="K44" s="85"/>
      <c r="L44" s="54"/>
      <c r="M44" s="54"/>
      <c r="N44" s="54"/>
    </row>
  </sheetData>
  <autoFilter ref="A5:K28"/>
  <sortState ref="A6:K14">
    <sortCondition ref="C6:C14"/>
  </sortState>
  <customSheetViews>
    <customSheetView guid="{DFB4BDB3-5D3E-4DA0-A3F8-EB9B3B103ABC}" scale="87" showGridLines="0" fitToPage="1" showAutoFilter="1">
      <selection sqref="A1:K1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65" orientation="landscape" r:id="rId1"/>
      <autoFilter ref="A5:K20"/>
    </customSheetView>
  </customSheetViews>
  <mergeCells count="11">
    <mergeCell ref="A1:K1"/>
    <mergeCell ref="J2:K2"/>
    <mergeCell ref="B3:D3"/>
    <mergeCell ref="J3:K4"/>
    <mergeCell ref="B4:D4"/>
    <mergeCell ref="G4:I4"/>
    <mergeCell ref="J30:K30"/>
    <mergeCell ref="A36:K36"/>
    <mergeCell ref="B2:D2"/>
    <mergeCell ref="F2:I2"/>
    <mergeCell ref="F3:I3"/>
  </mergeCells>
  <conditionalFormatting sqref="F4:G4">
    <cfRule type="containsText" dxfId="35" priority="1" operator="containsText" text="NO">
      <formula>NOT(ISERROR(SEARCH("NO",F4)))</formula>
    </cfRule>
    <cfRule type="containsText" dxfId="34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28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28">
      <formula1>"AMBIENTAL,GENERAL"</formula1>
    </dataValidation>
    <dataValidation type="list" allowBlank="1" showInputMessage="1" showErrorMessage="1" sqref="K6:K28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="96" zoomScaleNormal="96" workbookViewId="0">
      <selection sqref="A1:K1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2" width="11.5703125" style="3" bestFit="1" customWidth="1"/>
    <col min="13" max="13" width="12.1406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ht="18.75" x14ac:dyDescent="0.25">
      <c r="A2" s="55" t="s">
        <v>0</v>
      </c>
      <c r="B2" s="148" t="s">
        <v>94</v>
      </c>
      <c r="C2" s="149"/>
      <c r="D2" s="150"/>
      <c r="E2" s="55" t="s">
        <v>1</v>
      </c>
      <c r="F2" s="151">
        <v>4096215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ht="45" x14ac:dyDescent="0.25">
      <c r="A3" s="26" t="s">
        <v>69</v>
      </c>
      <c r="B3" s="138" t="s">
        <v>426</v>
      </c>
      <c r="C3" s="139"/>
      <c r="D3" s="140"/>
      <c r="E3" s="26" t="s">
        <v>70</v>
      </c>
      <c r="F3" s="141" t="s">
        <v>427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s="6" customFormat="1" ht="45" x14ac:dyDescent="0.25">
      <c r="A4" s="25" t="s">
        <v>71</v>
      </c>
      <c r="B4" s="144" t="s">
        <v>428</v>
      </c>
      <c r="C4" s="145"/>
      <c r="D4" s="146"/>
      <c r="E4" s="56" t="s">
        <v>2</v>
      </c>
      <c r="F4" s="128" t="str">
        <f>IF(AND(F22&gt;=1,IF(B4&lt;&gt;"",F20&gt;=4,F20&gt;=7)),"SI CUMPLE","NO CUMPLE")</f>
        <v>SI CUMPLE</v>
      </c>
      <c r="G4" s="160"/>
      <c r="H4" s="160"/>
      <c r="I4" s="161"/>
      <c r="J4" s="158"/>
      <c r="K4" s="159"/>
      <c r="L4" s="54"/>
      <c r="M4" s="54"/>
      <c r="N4" s="54"/>
    </row>
    <row r="5" spans="1:14" s="1" customForma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  <c r="L5" s="6"/>
      <c r="M5" s="6"/>
      <c r="N5" s="6"/>
    </row>
    <row r="6" spans="1:14" s="1" customFormat="1" ht="75" x14ac:dyDescent="0.25">
      <c r="A6" s="30" t="s">
        <v>429</v>
      </c>
      <c r="B6" s="30" t="s">
        <v>430</v>
      </c>
      <c r="C6" s="9">
        <v>41405</v>
      </c>
      <c r="D6" s="8">
        <v>41464</v>
      </c>
      <c r="E6" s="7" t="s">
        <v>149</v>
      </c>
      <c r="F6" s="10">
        <f>DATEDIF(C6,D6+1,"y")</f>
        <v>0</v>
      </c>
      <c r="G6" s="10">
        <f>DATEDIF(C6,D6+1,"ym")</f>
        <v>1</v>
      </c>
      <c r="H6" s="10">
        <f>IF(D6=0,0,DATEDIF(C6,D6+1,"md"))+ROUNDDOWN(I6/8,0)</f>
        <v>29</v>
      </c>
      <c r="I6" s="11">
        <v>0</v>
      </c>
      <c r="J6" s="37"/>
      <c r="K6" s="101" t="s">
        <v>154</v>
      </c>
      <c r="L6" s="14"/>
      <c r="M6" s="14"/>
      <c r="N6" s="14"/>
    </row>
    <row r="7" spans="1:14" s="1" customFormat="1" x14ac:dyDescent="0.25">
      <c r="A7" s="30" t="s">
        <v>429</v>
      </c>
      <c r="B7" s="30" t="s">
        <v>431</v>
      </c>
      <c r="C7" s="9">
        <v>41411</v>
      </c>
      <c r="D7" s="8">
        <v>41442</v>
      </c>
      <c r="E7" s="7" t="s">
        <v>116</v>
      </c>
      <c r="F7" s="10">
        <f>DATEDIF(C7,D7+1,"y")</f>
        <v>0</v>
      </c>
      <c r="G7" s="10">
        <f>DATEDIF(C7,D7+1,"ym")</f>
        <v>1</v>
      </c>
      <c r="H7" s="10">
        <f>IF(D7=0,0,DATEDIF(C7,D7+1,"md"))+ROUNDDOWN(I7/8,0)</f>
        <v>1</v>
      </c>
      <c r="I7" s="11">
        <v>0</v>
      </c>
      <c r="J7" s="37" t="s">
        <v>432</v>
      </c>
      <c r="K7" s="101" t="s">
        <v>155</v>
      </c>
      <c r="L7" s="14"/>
      <c r="M7" s="14"/>
      <c r="N7" s="14"/>
    </row>
    <row r="8" spans="1:14" s="1" customFormat="1" ht="75" x14ac:dyDescent="0.25">
      <c r="A8" s="30" t="s">
        <v>429</v>
      </c>
      <c r="B8" s="30" t="s">
        <v>433</v>
      </c>
      <c r="C8" s="9">
        <v>41414</v>
      </c>
      <c r="D8" s="9">
        <v>41443</v>
      </c>
      <c r="E8" s="7" t="s">
        <v>116</v>
      </c>
      <c r="F8" s="10">
        <f>DATEDIF(C8,D8+1,"y")</f>
        <v>0</v>
      </c>
      <c r="G8" s="10">
        <f>DATEDIF(C8,D8+1,"ym")</f>
        <v>0</v>
      </c>
      <c r="H8" s="10">
        <f>IF(D8=0,0,DATEDIF(C8,D8+1,"md"))+ROUNDDOWN(I8/8,0)</f>
        <v>30</v>
      </c>
      <c r="I8" s="11">
        <v>0</v>
      </c>
      <c r="J8" s="37" t="s">
        <v>432</v>
      </c>
      <c r="K8" s="101" t="s">
        <v>155</v>
      </c>
      <c r="L8" s="14"/>
      <c r="M8" s="14"/>
      <c r="N8" s="14"/>
    </row>
    <row r="9" spans="1:14" s="1" customFormat="1" ht="45" x14ac:dyDescent="0.25">
      <c r="A9" s="30" t="s">
        <v>434</v>
      </c>
      <c r="B9" s="30" t="s">
        <v>435</v>
      </c>
      <c r="C9" s="9">
        <v>41307</v>
      </c>
      <c r="D9" s="9">
        <v>41396</v>
      </c>
      <c r="E9" s="7" t="s">
        <v>149</v>
      </c>
      <c r="F9" s="10">
        <f>DATEDIF(C9,D9+1,"y")</f>
        <v>0</v>
      </c>
      <c r="G9" s="10">
        <f>DATEDIF(C9,D9+1,"ym")</f>
        <v>3</v>
      </c>
      <c r="H9" s="10">
        <f>IF(D9=0,0,DATEDIF(C9,D9+1,"md"))+ROUNDDOWN(I9/8,0)</f>
        <v>1</v>
      </c>
      <c r="I9" s="11">
        <v>0</v>
      </c>
      <c r="J9" s="37"/>
      <c r="K9" s="101" t="s">
        <v>154</v>
      </c>
      <c r="L9" s="14"/>
      <c r="M9" s="14"/>
      <c r="N9" s="14"/>
    </row>
    <row r="10" spans="1:14" s="1" customFormat="1" ht="45" x14ac:dyDescent="0.25">
      <c r="A10" s="30" t="s">
        <v>436</v>
      </c>
      <c r="B10" s="30" t="s">
        <v>437</v>
      </c>
      <c r="C10" s="9">
        <v>40466</v>
      </c>
      <c r="D10" s="9">
        <v>40913</v>
      </c>
      <c r="E10" s="7" t="s">
        <v>149</v>
      </c>
      <c r="F10" s="10">
        <f t="shared" ref="F10:F17" si="0">DATEDIF(C10,D10+1,"y")</f>
        <v>1</v>
      </c>
      <c r="G10" s="10">
        <f t="shared" ref="G10:G17" si="1">DATEDIF(C10,D10+1,"ym")</f>
        <v>2</v>
      </c>
      <c r="H10" s="10">
        <f t="shared" ref="H10:H17" si="2">IF(D10=0,0,DATEDIF(C10,D10+1,"md"))+ROUNDDOWN(I10/8,0)</f>
        <v>22</v>
      </c>
      <c r="I10" s="11">
        <v>0</v>
      </c>
      <c r="J10" s="37"/>
      <c r="K10" s="101" t="s">
        <v>154</v>
      </c>
      <c r="L10" s="14"/>
      <c r="M10" s="14"/>
      <c r="N10" s="14"/>
    </row>
    <row r="11" spans="1:14" s="1" customFormat="1" ht="60" x14ac:dyDescent="0.25">
      <c r="A11" s="30" t="s">
        <v>436</v>
      </c>
      <c r="B11" s="30" t="s">
        <v>438</v>
      </c>
      <c r="C11" s="9">
        <v>40330</v>
      </c>
      <c r="D11" s="9">
        <v>40451</v>
      </c>
      <c r="E11" s="7" t="s">
        <v>149</v>
      </c>
      <c r="F11" s="10">
        <f t="shared" si="0"/>
        <v>0</v>
      </c>
      <c r="G11" s="10">
        <f t="shared" si="1"/>
        <v>4</v>
      </c>
      <c r="H11" s="10">
        <f t="shared" si="2"/>
        <v>0</v>
      </c>
      <c r="I11" s="11">
        <v>0</v>
      </c>
      <c r="J11" s="37"/>
      <c r="K11" s="101" t="s">
        <v>154</v>
      </c>
      <c r="L11" s="14"/>
      <c r="M11" s="14"/>
      <c r="N11" s="14"/>
    </row>
    <row r="12" spans="1:14" s="1" customFormat="1" x14ac:dyDescent="0.25">
      <c r="A12" s="30" t="s">
        <v>439</v>
      </c>
      <c r="B12" s="30" t="s">
        <v>234</v>
      </c>
      <c r="C12" s="9">
        <v>34704</v>
      </c>
      <c r="D12" s="9">
        <v>39745</v>
      </c>
      <c r="E12" s="7" t="s">
        <v>149</v>
      </c>
      <c r="F12" s="10">
        <f t="shared" si="0"/>
        <v>13</v>
      </c>
      <c r="G12" s="10">
        <f t="shared" si="1"/>
        <v>9</v>
      </c>
      <c r="H12" s="10">
        <f t="shared" si="2"/>
        <v>20</v>
      </c>
      <c r="I12" s="11">
        <v>0</v>
      </c>
      <c r="J12" s="37"/>
      <c r="K12" s="101" t="s">
        <v>154</v>
      </c>
      <c r="L12" s="14"/>
      <c r="M12" s="14"/>
      <c r="N12" s="14"/>
    </row>
    <row r="13" spans="1:14" s="1" customFormat="1" x14ac:dyDescent="0.25">
      <c r="A13" s="30" t="s">
        <v>440</v>
      </c>
      <c r="B13" s="30" t="s">
        <v>441</v>
      </c>
      <c r="C13" s="9">
        <v>32234</v>
      </c>
      <c r="D13" s="9">
        <v>32567</v>
      </c>
      <c r="E13" s="7" t="s">
        <v>116</v>
      </c>
      <c r="F13" s="10">
        <f t="shared" si="0"/>
        <v>0</v>
      </c>
      <c r="G13" s="10">
        <f t="shared" si="1"/>
        <v>11</v>
      </c>
      <c r="H13" s="10">
        <f t="shared" si="2"/>
        <v>0</v>
      </c>
      <c r="I13" s="11">
        <v>0</v>
      </c>
      <c r="J13" s="37"/>
      <c r="K13" s="101" t="s">
        <v>154</v>
      </c>
      <c r="L13" s="14"/>
      <c r="M13" s="14"/>
      <c r="N13" s="14"/>
    </row>
    <row r="14" spans="1:14" s="1" customFormat="1" ht="45" x14ac:dyDescent="0.25">
      <c r="A14" s="30" t="s">
        <v>442</v>
      </c>
      <c r="B14" s="30" t="s">
        <v>443</v>
      </c>
      <c r="C14" s="9">
        <v>33787</v>
      </c>
      <c r="D14" s="9">
        <v>34364</v>
      </c>
      <c r="E14" s="7" t="s">
        <v>116</v>
      </c>
      <c r="F14" s="10">
        <f t="shared" si="0"/>
        <v>1</v>
      </c>
      <c r="G14" s="10">
        <f t="shared" si="1"/>
        <v>6</v>
      </c>
      <c r="H14" s="10">
        <f t="shared" si="2"/>
        <v>29</v>
      </c>
      <c r="I14" s="11">
        <v>0</v>
      </c>
      <c r="J14" s="37"/>
      <c r="K14" s="101" t="s">
        <v>154</v>
      </c>
      <c r="L14" s="14"/>
      <c r="M14" s="14"/>
      <c r="N14" s="14"/>
    </row>
    <row r="15" spans="1:14" s="1" customFormat="1" ht="30" x14ac:dyDescent="0.25">
      <c r="A15" s="30" t="s">
        <v>444</v>
      </c>
      <c r="B15" s="30" t="s">
        <v>445</v>
      </c>
      <c r="C15" s="9">
        <v>32874</v>
      </c>
      <c r="D15" s="9">
        <v>33785</v>
      </c>
      <c r="E15" s="7" t="s">
        <v>116</v>
      </c>
      <c r="F15" s="10">
        <f t="shared" si="0"/>
        <v>2</v>
      </c>
      <c r="G15" s="10">
        <f t="shared" si="1"/>
        <v>6</v>
      </c>
      <c r="H15" s="10">
        <f t="shared" si="2"/>
        <v>0</v>
      </c>
      <c r="I15" s="11">
        <v>0</v>
      </c>
      <c r="J15" s="37"/>
      <c r="K15" s="101" t="s">
        <v>154</v>
      </c>
      <c r="L15" s="14"/>
      <c r="M15" s="14"/>
      <c r="N15" s="14"/>
    </row>
    <row r="16" spans="1:14" s="1" customFormat="1" ht="45" x14ac:dyDescent="0.25">
      <c r="A16" s="30" t="s">
        <v>446</v>
      </c>
      <c r="B16" s="30" t="s">
        <v>447</v>
      </c>
      <c r="C16" s="9">
        <v>32160</v>
      </c>
      <c r="D16" s="9">
        <v>32554</v>
      </c>
      <c r="E16" s="7" t="s">
        <v>116</v>
      </c>
      <c r="F16" s="10">
        <f t="shared" si="0"/>
        <v>1</v>
      </c>
      <c r="G16" s="10">
        <f t="shared" si="1"/>
        <v>0</v>
      </c>
      <c r="H16" s="10">
        <f t="shared" si="2"/>
        <v>29</v>
      </c>
      <c r="I16" s="11">
        <v>0</v>
      </c>
      <c r="J16" s="37"/>
      <c r="K16" s="101" t="s">
        <v>154</v>
      </c>
      <c r="L16" s="14"/>
      <c r="M16" s="14"/>
      <c r="N16" s="14"/>
    </row>
    <row r="17" spans="1:14" s="1" customFormat="1" x14ac:dyDescent="0.25">
      <c r="A17" s="30"/>
      <c r="B17" s="30"/>
      <c r="C17" s="9"/>
      <c r="D17" s="9"/>
      <c r="E17" s="7"/>
      <c r="F17" s="10">
        <f t="shared" si="0"/>
        <v>0</v>
      </c>
      <c r="G17" s="10">
        <f t="shared" si="1"/>
        <v>0</v>
      </c>
      <c r="H17" s="10">
        <f t="shared" si="2"/>
        <v>0</v>
      </c>
      <c r="I17" s="11">
        <v>0</v>
      </c>
      <c r="J17" s="37"/>
      <c r="K17" s="101"/>
      <c r="L17" s="14"/>
      <c r="M17" s="14"/>
      <c r="N17" s="14"/>
    </row>
    <row r="18" spans="1:14" x14ac:dyDescent="0.25">
      <c r="A18" s="54"/>
      <c r="B18" s="54"/>
      <c r="C18" s="54"/>
      <c r="D18" s="54"/>
      <c r="E18" s="54"/>
      <c r="F18" s="12"/>
      <c r="G18" s="13"/>
      <c r="H18" s="13"/>
      <c r="I18" s="13"/>
      <c r="J18" s="14"/>
      <c r="K18" s="86"/>
      <c r="L18" s="14"/>
      <c r="M18" s="14"/>
      <c r="N18" s="14"/>
    </row>
    <row r="19" spans="1:14" x14ac:dyDescent="0.25">
      <c r="A19" s="54"/>
      <c r="B19" s="54"/>
      <c r="C19" s="54"/>
      <c r="D19" s="54"/>
      <c r="E19" s="15" t="s">
        <v>14</v>
      </c>
      <c r="F19" s="16">
        <f>SUMIFS(F$6:F$17,$K$6:K17,"SI")</f>
        <v>18</v>
      </c>
      <c r="G19" s="16">
        <f>SUMIFS(G$6:G$17,$K$6:$K$17,"SI")</f>
        <v>42</v>
      </c>
      <c r="H19" s="16">
        <f>SUMIFS(H$6:H$17,$K$6:$K$17,"SI")</f>
        <v>130</v>
      </c>
      <c r="I19" s="32"/>
      <c r="J19" s="162" t="s">
        <v>15</v>
      </c>
      <c r="K19" s="162"/>
      <c r="L19" s="14"/>
      <c r="M19" s="14"/>
      <c r="N19" s="14"/>
    </row>
    <row r="20" spans="1:14" x14ac:dyDescent="0.25">
      <c r="A20" s="54"/>
      <c r="B20" s="54"/>
      <c r="C20" s="54"/>
      <c r="D20" s="54"/>
      <c r="E20" s="17" t="s">
        <v>16</v>
      </c>
      <c r="F20" s="18">
        <f>F19+J20</f>
        <v>21</v>
      </c>
      <c r="G20" s="18">
        <f>G19-(ROUNDDOWN((G19+K20)/12,0)*12)+K20</f>
        <v>10</v>
      </c>
      <c r="H20" s="18">
        <f>H19-(K20*30)</f>
        <v>10</v>
      </c>
      <c r="I20" s="32"/>
      <c r="J20" s="103">
        <f>ROUNDDOWN((G19+K20)/12,0)</f>
        <v>3</v>
      </c>
      <c r="K20" s="103">
        <f>ROUNDDOWN(H19/30,0)</f>
        <v>4</v>
      </c>
      <c r="L20" s="54"/>
      <c r="M20" s="54"/>
      <c r="N20" s="54"/>
    </row>
    <row r="21" spans="1:14" x14ac:dyDescent="0.25">
      <c r="A21" s="54"/>
      <c r="B21" s="54"/>
      <c r="C21" s="54"/>
      <c r="D21" s="54"/>
      <c r="E21" s="19" t="s">
        <v>17</v>
      </c>
      <c r="F21" s="16">
        <f>SUMIFS(F$6:F$17,$E$6:$E$17,"AMBIENTAL",$K$6:$K$17,"SI")</f>
        <v>14</v>
      </c>
      <c r="G21" s="16">
        <f>SUMIFS(G$6:G$17,$E$6:$E$17,"AMBIENTAL",$K$6:$K$17,"SI")</f>
        <v>19</v>
      </c>
      <c r="H21" s="16">
        <f>SUMIFS(H$6:H$17,$E$6:$E$17,"AMBIENTAL",$K$6:$K$17,"SI")</f>
        <v>72</v>
      </c>
      <c r="I21" s="32"/>
      <c r="J21" s="103"/>
      <c r="K21" s="103"/>
      <c r="L21" s="54"/>
      <c r="M21" s="54"/>
      <c r="N21" s="54"/>
    </row>
    <row r="22" spans="1:14" x14ac:dyDescent="0.25">
      <c r="A22" s="54"/>
      <c r="B22" s="54"/>
      <c r="C22" s="54"/>
      <c r="D22" s="54"/>
      <c r="E22" s="20" t="s">
        <v>18</v>
      </c>
      <c r="F22" s="21">
        <f>F21+J22</f>
        <v>15</v>
      </c>
      <c r="G22" s="21">
        <f>G21-(ROUNDDOWN((G21+K22)/12,0)*12)+K22</f>
        <v>9</v>
      </c>
      <c r="H22" s="21">
        <f>H21-(K22*30)</f>
        <v>12</v>
      </c>
      <c r="I22" s="32"/>
      <c r="J22" s="103">
        <f>ROUNDDOWN((G21+K22)/12,0)</f>
        <v>1</v>
      </c>
      <c r="K22" s="103">
        <f>ROUNDDOWN(H21/30,0)</f>
        <v>2</v>
      </c>
      <c r="L22" s="54"/>
      <c r="M22" s="54"/>
      <c r="N22" s="54"/>
    </row>
    <row r="23" spans="1:14" x14ac:dyDescent="0.25">
      <c r="A23" s="54"/>
      <c r="B23" s="54"/>
      <c r="C23" s="54"/>
      <c r="D23" s="54"/>
      <c r="E23" s="19" t="s">
        <v>19</v>
      </c>
      <c r="F23" s="16">
        <f>SUMIFS(F$6:F$17,$E$6:$E$17,"GENERAL",$K$6:$K$17,"SI")</f>
        <v>4</v>
      </c>
      <c r="G23" s="16">
        <f>SUMIFS(G$6:G$17,$E$6:$E$17,"GENERAL",$K$6:$K$17,"SI")</f>
        <v>23</v>
      </c>
      <c r="H23" s="16">
        <f>SUMIFS(H$6:H$17,$E$6:$E$17,"GENERAL",$K$6:$K$17,"SI")</f>
        <v>58</v>
      </c>
      <c r="I23" s="32"/>
      <c r="J23" s="103"/>
      <c r="K23" s="103"/>
      <c r="L23" s="54"/>
      <c r="M23" s="54"/>
      <c r="N23" s="54"/>
    </row>
    <row r="24" spans="1:14" x14ac:dyDescent="0.25">
      <c r="A24" s="54"/>
      <c r="B24" s="54"/>
      <c r="C24" s="54"/>
      <c r="D24" s="54"/>
      <c r="E24" s="22" t="s">
        <v>20</v>
      </c>
      <c r="F24" s="23">
        <f>F23+J24</f>
        <v>6</v>
      </c>
      <c r="G24" s="23">
        <f>G23-(ROUNDDOWN((G23+K24)/12,0)*12)+K24</f>
        <v>0</v>
      </c>
      <c r="H24" s="23">
        <f>H23-(K24*30)</f>
        <v>28</v>
      </c>
      <c r="I24" s="32"/>
      <c r="J24" s="103">
        <f>ROUNDDOWN((G23+K24)/12,0)</f>
        <v>2</v>
      </c>
      <c r="K24" s="103">
        <f>ROUNDDOWN(H23/30,0)</f>
        <v>1</v>
      </c>
      <c r="L24" s="54"/>
      <c r="M24" s="54"/>
      <c r="N24" s="54"/>
    </row>
    <row r="25" spans="1:14" x14ac:dyDescent="0.25">
      <c r="A25" s="137" t="s">
        <v>76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54"/>
      <c r="M25" s="54"/>
      <c r="N25" s="54"/>
    </row>
    <row r="26" spans="1:14" x14ac:dyDescent="0.25">
      <c r="A26" s="54"/>
      <c r="B26" s="54"/>
      <c r="C26" s="54"/>
      <c r="D26" s="54"/>
      <c r="E26" s="54"/>
      <c r="F26" s="54"/>
      <c r="G26" s="88"/>
      <c r="H26" s="87"/>
      <c r="I26" s="87"/>
      <c r="J26" s="54"/>
      <c r="K26" s="85"/>
      <c r="L26" s="54"/>
      <c r="M26" s="54"/>
      <c r="N26" s="54"/>
    </row>
    <row r="27" spans="1:14" x14ac:dyDescent="0.25">
      <c r="A27" s="54"/>
      <c r="B27" s="54"/>
      <c r="C27" s="54"/>
      <c r="D27" s="54"/>
      <c r="E27" s="54"/>
      <c r="F27" s="54"/>
      <c r="G27" s="54"/>
      <c r="H27" s="54"/>
      <c r="I27" s="54"/>
      <c r="J27" s="14"/>
      <c r="K27" s="85"/>
      <c r="L27" s="54"/>
      <c r="M27" s="54"/>
      <c r="N27" s="54"/>
    </row>
    <row r="28" spans="1:14" ht="15.75" thickBot="1" x14ac:dyDescent="0.3">
      <c r="A28" s="54"/>
      <c r="B28" s="126"/>
      <c r="C28" s="54"/>
      <c r="D28" s="126"/>
      <c r="E28" s="126"/>
      <c r="F28" s="54"/>
      <c r="G28" s="54"/>
      <c r="H28" s="54"/>
      <c r="I28" s="126"/>
      <c r="J28" s="127"/>
      <c r="K28" s="85"/>
      <c r="L28" s="54"/>
      <c r="M28" s="54"/>
      <c r="N28" s="54"/>
    </row>
    <row r="29" spans="1:14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14"/>
      <c r="K29" s="85"/>
      <c r="L29" s="54"/>
      <c r="M29" s="54"/>
      <c r="N29" s="54"/>
    </row>
    <row r="30" spans="1:14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14"/>
      <c r="K30" s="85"/>
      <c r="L30" s="54"/>
      <c r="M30" s="54"/>
      <c r="N30" s="54"/>
    </row>
    <row r="31" spans="1:14" x14ac:dyDescent="0.25">
      <c r="A31" s="54"/>
      <c r="B31" s="54"/>
      <c r="C31" s="54"/>
      <c r="D31" s="54"/>
      <c r="E31" s="54"/>
      <c r="F31" s="54"/>
      <c r="G31" s="54"/>
      <c r="H31" s="54"/>
      <c r="I31" s="54"/>
      <c r="J31" s="14"/>
      <c r="K31" s="85"/>
      <c r="L31" s="54"/>
      <c r="M31" s="54"/>
      <c r="N31" s="54"/>
    </row>
    <row r="32" spans="1:14" ht="15.75" thickBot="1" x14ac:dyDescent="0.3">
      <c r="A32" s="54"/>
      <c r="B32" s="126"/>
      <c r="C32" s="54"/>
      <c r="D32" s="126"/>
      <c r="E32" s="126"/>
      <c r="F32" s="54"/>
      <c r="G32" s="54"/>
      <c r="H32" s="54"/>
      <c r="I32" s="126"/>
      <c r="J32" s="127"/>
      <c r="K32" s="85"/>
      <c r="L32" s="54"/>
      <c r="M32" s="54"/>
      <c r="N32" s="54"/>
    </row>
    <row r="33" spans="1:14" x14ac:dyDescent="0.25">
      <c r="A33" s="54"/>
      <c r="B33" s="54"/>
      <c r="C33" s="54"/>
      <c r="D33" s="54"/>
      <c r="E33" s="54"/>
      <c r="F33" s="54"/>
      <c r="G33" s="54"/>
      <c r="H33" s="54"/>
      <c r="I33" s="54"/>
      <c r="J33" s="14"/>
      <c r="K33" s="85"/>
      <c r="L33" s="54"/>
      <c r="M33" s="54"/>
      <c r="N33" s="54"/>
    </row>
  </sheetData>
  <autoFilter ref="A4:K17"/>
  <sortState ref="A6:K18">
    <sortCondition ref="C6:C18"/>
  </sortState>
  <customSheetViews>
    <customSheetView guid="{DFB4BDB3-5D3E-4DA0-A3F8-EB9B3B103ABC}" scale="96" showGridLines="0" fitToPage="1" showAutoFilter="1">
      <selection sqref="A1:K1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65" orientation="landscape" r:id="rId1"/>
      <autoFilter ref="A4:K17"/>
    </customSheetView>
  </customSheetViews>
  <mergeCells count="11">
    <mergeCell ref="J19:K19"/>
    <mergeCell ref="A25:K25"/>
    <mergeCell ref="F3:I3"/>
    <mergeCell ref="A1:K1"/>
    <mergeCell ref="B2:D2"/>
    <mergeCell ref="F2:I2"/>
    <mergeCell ref="J2:K2"/>
    <mergeCell ref="B3:D3"/>
    <mergeCell ref="J3:K4"/>
    <mergeCell ref="B4:D4"/>
    <mergeCell ref="G4:I4"/>
  </mergeCells>
  <conditionalFormatting sqref="F4:G4">
    <cfRule type="containsText" dxfId="33" priority="1" operator="containsText" text="NO">
      <formula>NOT(ISERROR(SEARCH("NO",F4)))</formula>
    </cfRule>
    <cfRule type="containsText" dxfId="32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17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17">
      <formula1>"AMBIENTAL,GENERAL"</formula1>
    </dataValidation>
    <dataValidation type="list" allowBlank="1" showInputMessage="1" showErrorMessage="1" sqref="K6:K17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5" orientation="landscape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zoomScale="82" zoomScaleNormal="82" workbookViewId="0">
      <selection sqref="A1:K1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ht="18.75" x14ac:dyDescent="0.25">
      <c r="A2" s="55" t="s">
        <v>0</v>
      </c>
      <c r="B2" s="148" t="s">
        <v>93</v>
      </c>
      <c r="C2" s="149"/>
      <c r="D2" s="150"/>
      <c r="E2" s="55" t="s">
        <v>1</v>
      </c>
      <c r="F2" s="151">
        <v>18123570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ht="45" x14ac:dyDescent="0.25">
      <c r="A3" s="26" t="s">
        <v>69</v>
      </c>
      <c r="B3" s="138" t="s">
        <v>416</v>
      </c>
      <c r="C3" s="139"/>
      <c r="D3" s="140"/>
      <c r="E3" s="26" t="s">
        <v>70</v>
      </c>
      <c r="F3" s="141" t="s">
        <v>417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ht="45" x14ac:dyDescent="0.25">
      <c r="A4" s="25" t="s">
        <v>71</v>
      </c>
      <c r="B4" s="144" t="s">
        <v>418</v>
      </c>
      <c r="C4" s="145"/>
      <c r="D4" s="146"/>
      <c r="E4" s="56" t="s">
        <v>2</v>
      </c>
      <c r="F4" s="128" t="str">
        <f>IF(AND(F17&gt;=1,IF(B4&lt;&gt;"",F15&gt;=4,F15&gt;=7)),"SI CUMPLE","NO CUMPLE")</f>
        <v>SI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45" x14ac:dyDescent="0.25">
      <c r="A6" s="30" t="s">
        <v>133</v>
      </c>
      <c r="B6" s="30" t="s">
        <v>419</v>
      </c>
      <c r="C6" s="9">
        <v>36612</v>
      </c>
      <c r="D6" s="8">
        <v>38001</v>
      </c>
      <c r="E6" s="7" t="s">
        <v>149</v>
      </c>
      <c r="F6" s="10">
        <f>DATEDIF(C6,D6+1,"y")</f>
        <v>3</v>
      </c>
      <c r="G6" s="10">
        <f>DATEDIF(C6,D6+1,"ym")</f>
        <v>9</v>
      </c>
      <c r="H6" s="10">
        <f>IF(D6=0,0,DATEDIF(C6,D6+1,"md"))+ROUNDDOWN(I6/8,0)</f>
        <v>20</v>
      </c>
      <c r="I6" s="11">
        <v>0</v>
      </c>
      <c r="J6" s="37"/>
      <c r="K6" s="101" t="s">
        <v>154</v>
      </c>
      <c r="L6" s="14"/>
      <c r="M6" s="14"/>
      <c r="N6" s="14"/>
    </row>
    <row r="7" spans="1:14" s="1" customFormat="1" ht="60" x14ac:dyDescent="0.25">
      <c r="A7" s="30" t="s">
        <v>166</v>
      </c>
      <c r="B7" s="30" t="s">
        <v>420</v>
      </c>
      <c r="C7" s="9">
        <v>32769</v>
      </c>
      <c r="D7" s="8">
        <v>33106</v>
      </c>
      <c r="E7" s="7" t="s">
        <v>116</v>
      </c>
      <c r="F7" s="10">
        <f>DATEDIF(C7,D7+1,"y")</f>
        <v>0</v>
      </c>
      <c r="G7" s="10">
        <f>DATEDIF(C7,D7+1,"ym")</f>
        <v>11</v>
      </c>
      <c r="H7" s="10">
        <f>IF(D7=0,0,DATEDIF(C7,D7+1,"md"))+ROUNDDOWN(I7/8,0)</f>
        <v>4</v>
      </c>
      <c r="I7" s="11">
        <v>0</v>
      </c>
      <c r="J7" s="37"/>
      <c r="K7" s="101" t="s">
        <v>154</v>
      </c>
      <c r="L7" s="14"/>
      <c r="M7" s="14"/>
      <c r="N7" s="14"/>
    </row>
    <row r="8" spans="1:14" s="1" customFormat="1" ht="30" x14ac:dyDescent="0.25">
      <c r="A8" s="30" t="s">
        <v>166</v>
      </c>
      <c r="B8" s="30" t="s">
        <v>421</v>
      </c>
      <c r="C8" s="9">
        <v>34710</v>
      </c>
      <c r="D8" s="9">
        <v>35794</v>
      </c>
      <c r="E8" s="7" t="s">
        <v>116</v>
      </c>
      <c r="F8" s="10">
        <f>DATEDIF(C8,D8+1,"y")</f>
        <v>2</v>
      </c>
      <c r="G8" s="10">
        <f>DATEDIF(C8,D8+1,"ym")</f>
        <v>11</v>
      </c>
      <c r="H8" s="10">
        <f>IF(D8=0,0,DATEDIF(C8,D8+1,"md"))+ROUNDDOWN(I8/8,0)</f>
        <v>20</v>
      </c>
      <c r="I8" s="11">
        <v>0</v>
      </c>
      <c r="J8" s="37"/>
      <c r="K8" s="101" t="s">
        <v>154</v>
      </c>
      <c r="L8" s="14"/>
      <c r="M8" s="14"/>
      <c r="N8" s="14"/>
    </row>
    <row r="9" spans="1:14" s="1" customFormat="1" ht="45" x14ac:dyDescent="0.25">
      <c r="A9" s="30" t="s">
        <v>422</v>
      </c>
      <c r="B9" s="30" t="s">
        <v>423</v>
      </c>
      <c r="C9" s="9">
        <v>33786</v>
      </c>
      <c r="D9" s="9">
        <v>34151</v>
      </c>
      <c r="E9" s="7" t="s">
        <v>116</v>
      </c>
      <c r="F9" s="10">
        <f>DATEDIF(C9,D9+1,"y")</f>
        <v>1</v>
      </c>
      <c r="G9" s="10">
        <f>DATEDIF(C9,D9+1,"ym")</f>
        <v>0</v>
      </c>
      <c r="H9" s="10">
        <f>IF(D9=0,0,DATEDIF(C9,D9+1,"md"))+ROUNDDOWN(I9/8,0)</f>
        <v>1</v>
      </c>
      <c r="I9" s="11">
        <v>0</v>
      </c>
      <c r="J9" s="37"/>
      <c r="K9" s="101" t="s">
        <v>154</v>
      </c>
      <c r="L9" s="14"/>
      <c r="M9" s="14"/>
      <c r="N9" s="14"/>
    </row>
    <row r="10" spans="1:14" s="1" customFormat="1" ht="30" x14ac:dyDescent="0.25">
      <c r="A10" s="30" t="s">
        <v>422</v>
      </c>
      <c r="B10" s="30" t="s">
        <v>424</v>
      </c>
      <c r="C10" s="9">
        <v>33420</v>
      </c>
      <c r="D10" s="9">
        <v>33785</v>
      </c>
      <c r="E10" s="7" t="s">
        <v>116</v>
      </c>
      <c r="F10" s="10">
        <f t="shared" ref="F10:F12" si="0">DATEDIF(C10,D10+1,"y")</f>
        <v>1</v>
      </c>
      <c r="G10" s="10">
        <f t="shared" ref="G10:G12" si="1">DATEDIF(C10,D10+1,"ym")</f>
        <v>0</v>
      </c>
      <c r="H10" s="10">
        <f t="shared" ref="H10:H12" si="2">IF(D10=0,0,DATEDIF(C10,D10+1,"md"))+ROUNDDOWN(I10/8,0)</f>
        <v>0</v>
      </c>
      <c r="I10" s="11">
        <v>0</v>
      </c>
      <c r="J10" s="37"/>
      <c r="K10" s="101" t="s">
        <v>154</v>
      </c>
      <c r="L10" s="14"/>
      <c r="M10" s="14"/>
      <c r="N10" s="14"/>
    </row>
    <row r="11" spans="1:14" s="1" customFormat="1" ht="45" x14ac:dyDescent="0.25">
      <c r="A11" s="30" t="s">
        <v>422</v>
      </c>
      <c r="B11" s="30" t="s">
        <v>425</v>
      </c>
      <c r="C11" s="9">
        <v>33117</v>
      </c>
      <c r="D11" s="9">
        <v>33450</v>
      </c>
      <c r="E11" s="7" t="s">
        <v>116</v>
      </c>
      <c r="F11" s="10">
        <f t="shared" si="0"/>
        <v>0</v>
      </c>
      <c r="G11" s="10">
        <f t="shared" si="1"/>
        <v>11</v>
      </c>
      <c r="H11" s="10">
        <f t="shared" si="2"/>
        <v>0</v>
      </c>
      <c r="I11" s="11">
        <v>0</v>
      </c>
      <c r="J11" s="37"/>
      <c r="K11" s="101" t="s">
        <v>154</v>
      </c>
      <c r="L11" s="14"/>
      <c r="M11" s="14"/>
      <c r="N11" s="14"/>
    </row>
    <row r="12" spans="1:14" s="1" customFormat="1" x14ac:dyDescent="0.25">
      <c r="A12" s="30"/>
      <c r="B12" s="30"/>
      <c r="C12" s="9"/>
      <c r="D12" s="9"/>
      <c r="E12" s="7"/>
      <c r="F12" s="10">
        <f t="shared" si="0"/>
        <v>0</v>
      </c>
      <c r="G12" s="10">
        <f t="shared" si="1"/>
        <v>0</v>
      </c>
      <c r="H12" s="10">
        <f t="shared" si="2"/>
        <v>0</v>
      </c>
      <c r="I12" s="11">
        <v>0</v>
      </c>
      <c r="J12" s="37"/>
      <c r="K12" s="101"/>
      <c r="L12" s="14"/>
      <c r="M12" s="14"/>
      <c r="N12" s="14"/>
    </row>
    <row r="13" spans="1:14" x14ac:dyDescent="0.25">
      <c r="A13" s="54"/>
      <c r="B13" s="54"/>
      <c r="C13" s="54"/>
      <c r="D13" s="54"/>
      <c r="E13" s="54"/>
      <c r="F13" s="12"/>
      <c r="G13" s="13"/>
      <c r="H13" s="13"/>
      <c r="I13" s="13"/>
      <c r="J13" s="14"/>
      <c r="K13" s="86"/>
      <c r="L13" s="14"/>
      <c r="M13" s="14"/>
      <c r="N13" s="14"/>
    </row>
    <row r="14" spans="1:14" x14ac:dyDescent="0.25">
      <c r="A14" s="54"/>
      <c r="B14" s="54"/>
      <c r="C14" s="54"/>
      <c r="D14" s="54"/>
      <c r="E14" s="15" t="s">
        <v>14</v>
      </c>
      <c r="F14" s="16">
        <f>SUMIFS(F$6:F$12,$K$6:K12,"SI")</f>
        <v>7</v>
      </c>
      <c r="G14" s="16">
        <f>SUMIFS(G$6:G$12,$K$6:$K$12,"SI")</f>
        <v>42</v>
      </c>
      <c r="H14" s="16">
        <f>SUMIFS(H$6:H$12,$K$6:$K$12,"SI")</f>
        <v>45</v>
      </c>
      <c r="I14" s="32"/>
      <c r="J14" s="162" t="s">
        <v>15</v>
      </c>
      <c r="K14" s="162"/>
      <c r="L14" s="14"/>
      <c r="M14" s="14"/>
      <c r="N14" s="14"/>
    </row>
    <row r="15" spans="1:14" x14ac:dyDescent="0.25">
      <c r="A15" s="54"/>
      <c r="B15" s="54"/>
      <c r="C15" s="54"/>
      <c r="D15" s="54"/>
      <c r="E15" s="17" t="s">
        <v>16</v>
      </c>
      <c r="F15" s="18">
        <f>F14+J15</f>
        <v>10</v>
      </c>
      <c r="G15" s="18">
        <f>G14-(ROUNDDOWN((G14+K15)/12,0)*12)+K15</f>
        <v>7</v>
      </c>
      <c r="H15" s="18">
        <f>H14-(K15*30)</f>
        <v>15</v>
      </c>
      <c r="I15" s="32"/>
      <c r="J15" s="103">
        <f>ROUNDDOWN((G14+K15)/12,0)</f>
        <v>3</v>
      </c>
      <c r="K15" s="103">
        <f>ROUNDDOWN(H14/30,0)</f>
        <v>1</v>
      </c>
      <c r="L15" s="54"/>
      <c r="M15" s="54"/>
      <c r="N15" s="54"/>
    </row>
    <row r="16" spans="1:14" x14ac:dyDescent="0.25">
      <c r="A16" s="54"/>
      <c r="B16" s="54"/>
      <c r="C16" s="54"/>
      <c r="D16" s="54"/>
      <c r="E16" s="19" t="s">
        <v>17</v>
      </c>
      <c r="F16" s="16">
        <f>SUMIFS(F$6:F$12,$E$6:$E$12,"AMBIENTAL",$K$6:$K$12,"SI")</f>
        <v>3</v>
      </c>
      <c r="G16" s="16">
        <f>SUMIFS(G$6:G$12,$E$6:$E$12,"AMBIENTAL",$K$6:$K$12,"SI")</f>
        <v>9</v>
      </c>
      <c r="H16" s="16">
        <f>SUMIFS(H$6:H$12,$E$6:$E$12,"AMBIENTAL",$K$6:$K$12,"SI")</f>
        <v>20</v>
      </c>
      <c r="I16" s="32"/>
      <c r="J16" s="103"/>
      <c r="K16" s="103"/>
      <c r="L16" s="54"/>
      <c r="M16" s="54"/>
      <c r="N16" s="54"/>
    </row>
    <row r="17" spans="1:14" x14ac:dyDescent="0.25">
      <c r="A17" s="54"/>
      <c r="B17" s="54"/>
      <c r="C17" s="54"/>
      <c r="D17" s="54"/>
      <c r="E17" s="20" t="s">
        <v>18</v>
      </c>
      <c r="F17" s="21">
        <f>F16+J17</f>
        <v>3</v>
      </c>
      <c r="G17" s="21">
        <f>G16-(ROUNDDOWN((G16+K17)/12,0)*12)+K17</f>
        <v>9</v>
      </c>
      <c r="H17" s="21">
        <f>H16-(K17*30)</f>
        <v>20</v>
      </c>
      <c r="I17" s="32"/>
      <c r="J17" s="103">
        <f>ROUNDDOWN((G16+K17)/12,0)</f>
        <v>0</v>
      </c>
      <c r="K17" s="103">
        <f>ROUNDDOWN(H16/30,0)</f>
        <v>0</v>
      </c>
      <c r="L17" s="54"/>
      <c r="M17" s="54"/>
      <c r="N17" s="54"/>
    </row>
    <row r="18" spans="1:14" x14ac:dyDescent="0.25">
      <c r="A18" s="54"/>
      <c r="B18" s="54"/>
      <c r="C18" s="54"/>
      <c r="D18" s="54"/>
      <c r="E18" s="19" t="s">
        <v>19</v>
      </c>
      <c r="F18" s="16">
        <f>SUMIFS(F$6:F$12,$E$6:$E$12,"GENERAL",$K$6:$K$12,"SI")</f>
        <v>4</v>
      </c>
      <c r="G18" s="16">
        <f>SUMIFS(G$6:G$12,$E$6:$E$12,"GENERAL",$K$6:$K$12,"SI")</f>
        <v>33</v>
      </c>
      <c r="H18" s="16">
        <f>SUMIFS(H$6:H$12,$E$6:$E$12,"GENERAL",$K$6:$K$12,"SI")</f>
        <v>25</v>
      </c>
      <c r="I18" s="32"/>
      <c r="J18" s="103"/>
      <c r="K18" s="103"/>
      <c r="L18" s="54"/>
      <c r="M18" s="54"/>
      <c r="N18" s="54"/>
    </row>
    <row r="19" spans="1:14" x14ac:dyDescent="0.25">
      <c r="A19" s="54"/>
      <c r="B19" s="54"/>
      <c r="C19" s="54"/>
      <c r="D19" s="54"/>
      <c r="E19" s="22" t="s">
        <v>20</v>
      </c>
      <c r="F19" s="23">
        <f>F18+J19</f>
        <v>6</v>
      </c>
      <c r="G19" s="23">
        <f>G18-(ROUNDDOWN((G18+K19)/12,0)*12)+K19</f>
        <v>9</v>
      </c>
      <c r="H19" s="23">
        <f>H18-(K19*30)</f>
        <v>25</v>
      </c>
      <c r="I19" s="32"/>
      <c r="J19" s="103">
        <f>ROUNDDOWN((G18+K19)/12,0)</f>
        <v>2</v>
      </c>
      <c r="K19" s="103">
        <f>ROUNDDOWN(H18/30,0)</f>
        <v>0</v>
      </c>
      <c r="L19" s="54"/>
      <c r="M19" s="54"/>
      <c r="N19" s="54"/>
    </row>
    <row r="20" spans="1:14" x14ac:dyDescent="0.25">
      <c r="A20" s="137" t="s">
        <v>76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54"/>
      <c r="M20" s="54"/>
      <c r="N20" s="54"/>
    </row>
    <row r="21" spans="1:14" x14ac:dyDescent="0.25">
      <c r="A21" s="54"/>
      <c r="B21" s="54"/>
      <c r="C21" s="54"/>
      <c r="D21" s="54"/>
      <c r="E21" s="54"/>
      <c r="F21" s="54"/>
      <c r="G21" s="88"/>
      <c r="H21" s="87"/>
      <c r="I21" s="87"/>
      <c r="J21" s="54"/>
      <c r="K21" s="85"/>
      <c r="L21" s="54"/>
      <c r="M21" s="54"/>
      <c r="N21" s="54"/>
    </row>
    <row r="22" spans="1:14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14"/>
      <c r="K22" s="85"/>
      <c r="L22" s="54"/>
      <c r="M22" s="54"/>
      <c r="N22" s="54"/>
    </row>
    <row r="23" spans="1:14" ht="15.75" thickBot="1" x14ac:dyDescent="0.3">
      <c r="A23" s="54"/>
      <c r="B23" s="126"/>
      <c r="C23" s="54"/>
      <c r="D23" s="126"/>
      <c r="E23" s="126"/>
      <c r="F23" s="54"/>
      <c r="G23" s="54"/>
      <c r="H23" s="54"/>
      <c r="I23" s="126"/>
      <c r="J23" s="127"/>
      <c r="K23" s="85"/>
      <c r="L23" s="54"/>
      <c r="M23" s="54"/>
      <c r="N23" s="54"/>
    </row>
    <row r="24" spans="1:14" x14ac:dyDescent="0.25">
      <c r="A24" s="54"/>
      <c r="B24" s="54"/>
      <c r="C24" s="54"/>
      <c r="D24" s="54"/>
      <c r="E24" s="54"/>
      <c r="F24" s="54"/>
      <c r="G24" s="54"/>
      <c r="H24" s="54"/>
      <c r="I24" s="54"/>
      <c r="J24" s="14"/>
      <c r="K24" s="85"/>
      <c r="L24" s="54"/>
      <c r="M24" s="54"/>
      <c r="N24" s="54"/>
    </row>
    <row r="25" spans="1:14" x14ac:dyDescent="0.25">
      <c r="A25" s="54"/>
      <c r="B25" s="54"/>
      <c r="C25" s="54"/>
      <c r="D25" s="54"/>
      <c r="E25" s="54"/>
      <c r="F25" s="54"/>
      <c r="G25" s="54"/>
      <c r="H25" s="54"/>
      <c r="I25" s="54"/>
      <c r="J25" s="14"/>
      <c r="K25" s="85"/>
      <c r="L25" s="54"/>
      <c r="M25" s="54"/>
      <c r="N25" s="54"/>
    </row>
    <row r="26" spans="1:14" x14ac:dyDescent="0.25">
      <c r="A26" s="54"/>
      <c r="B26" s="54"/>
      <c r="C26" s="54"/>
      <c r="D26" s="54"/>
      <c r="E26" s="54"/>
      <c r="F26" s="54"/>
      <c r="G26" s="54"/>
      <c r="H26" s="54"/>
      <c r="I26" s="54"/>
      <c r="J26" s="14"/>
      <c r="K26" s="85"/>
      <c r="L26" s="54"/>
      <c r="M26" s="54"/>
      <c r="N26" s="54"/>
    </row>
    <row r="27" spans="1:14" ht="15.75" thickBot="1" x14ac:dyDescent="0.3">
      <c r="A27" s="54"/>
      <c r="B27" s="126"/>
      <c r="C27" s="54"/>
      <c r="D27" s="126"/>
      <c r="E27" s="126"/>
      <c r="F27" s="54"/>
      <c r="G27" s="54"/>
      <c r="H27" s="54"/>
      <c r="I27" s="126"/>
      <c r="J27" s="127"/>
      <c r="K27" s="85"/>
      <c r="L27" s="54"/>
      <c r="M27" s="54"/>
      <c r="N27" s="54"/>
    </row>
    <row r="28" spans="1:14" x14ac:dyDescent="0.25">
      <c r="A28" s="54"/>
      <c r="B28" s="54"/>
      <c r="C28" s="54"/>
      <c r="D28" s="54"/>
      <c r="E28" s="54"/>
      <c r="F28" s="54"/>
      <c r="G28" s="54"/>
      <c r="H28" s="54"/>
      <c r="I28" s="54"/>
      <c r="J28" s="14"/>
      <c r="K28" s="85"/>
      <c r="L28" s="54"/>
      <c r="M28" s="54"/>
      <c r="N28" s="54"/>
    </row>
  </sheetData>
  <autoFilter ref="A5:K12"/>
  <sortState ref="A6:K11">
    <sortCondition ref="C6:C11"/>
  </sortState>
  <customSheetViews>
    <customSheetView guid="{DFB4BDB3-5D3E-4DA0-A3F8-EB9B3B103ABC}" scale="82" showGridLines="0" fitToPage="1" showAutoFilter="1">
      <selection sqref="A1:K1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65" orientation="landscape" r:id="rId1"/>
      <autoFilter ref="A5:K12"/>
    </customSheetView>
  </customSheetViews>
  <mergeCells count="11">
    <mergeCell ref="A1:K1"/>
    <mergeCell ref="J2:K2"/>
    <mergeCell ref="J3:K4"/>
    <mergeCell ref="G4:I4"/>
    <mergeCell ref="J14:K14"/>
    <mergeCell ref="A20:K20"/>
    <mergeCell ref="B4:D4"/>
    <mergeCell ref="F3:I3"/>
    <mergeCell ref="B2:D2"/>
    <mergeCell ref="F2:I2"/>
    <mergeCell ref="B3:D3"/>
  </mergeCells>
  <conditionalFormatting sqref="F4:G4">
    <cfRule type="containsText" dxfId="31" priority="1" operator="containsText" text="NO">
      <formula>NOT(ISERROR(SEARCH("NO",F4)))</formula>
    </cfRule>
    <cfRule type="containsText" dxfId="30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12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12">
      <formula1>"AMBIENTAL,GENERAL"</formula1>
    </dataValidation>
    <dataValidation type="list" allowBlank="1" showInputMessage="1" showErrorMessage="1" sqref="K6:K12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showGridLines="0" zoomScale="93" zoomScaleNormal="93" workbookViewId="0">
      <selection sqref="A1:K1"/>
    </sheetView>
  </sheetViews>
  <sheetFormatPr baseColWidth="10" defaultRowHeight="15" x14ac:dyDescent="0.25"/>
  <cols>
    <col min="1" max="1" width="26.7109375" style="54" customWidth="1"/>
    <col min="2" max="2" width="31.85546875" style="54" customWidth="1"/>
    <col min="3" max="3" width="15" style="54" customWidth="1"/>
    <col min="4" max="4" width="21.5703125" style="54" bestFit="1" customWidth="1"/>
    <col min="5" max="5" width="29.85546875" style="54" bestFit="1" customWidth="1"/>
    <col min="6" max="9" width="11.42578125" style="54"/>
    <col min="10" max="10" width="36.28515625" style="14" customWidth="1"/>
    <col min="11" max="11" width="11.42578125" style="85"/>
    <col min="12" max="13" width="11.5703125" style="54" bestFit="1" customWidth="1"/>
    <col min="14" max="16384" width="11.42578125" style="54"/>
  </cols>
  <sheetData>
    <row r="1" spans="1:11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18.75" x14ac:dyDescent="0.25">
      <c r="A2" s="55" t="s">
        <v>0</v>
      </c>
      <c r="B2" s="148" t="s">
        <v>92</v>
      </c>
      <c r="C2" s="149"/>
      <c r="D2" s="150"/>
      <c r="E2" s="55" t="s">
        <v>1</v>
      </c>
      <c r="F2" s="151">
        <v>18126800</v>
      </c>
      <c r="G2" s="152"/>
      <c r="H2" s="152"/>
      <c r="I2" s="153"/>
      <c r="J2" s="154" t="s">
        <v>72</v>
      </c>
      <c r="K2" s="155"/>
    </row>
    <row r="3" spans="1:11" ht="45" x14ac:dyDescent="0.25">
      <c r="A3" s="26" t="s">
        <v>69</v>
      </c>
      <c r="B3" s="138" t="s">
        <v>402</v>
      </c>
      <c r="C3" s="139"/>
      <c r="D3" s="140"/>
      <c r="E3" s="26" t="s">
        <v>70</v>
      </c>
      <c r="F3" s="141" t="s">
        <v>401</v>
      </c>
      <c r="G3" s="142"/>
      <c r="H3" s="142"/>
      <c r="I3" s="143"/>
      <c r="J3" s="156" t="s">
        <v>73</v>
      </c>
      <c r="K3" s="157"/>
    </row>
    <row r="4" spans="1:11" ht="45" x14ac:dyDescent="0.25">
      <c r="A4" s="25" t="s">
        <v>71</v>
      </c>
      <c r="B4" s="144" t="s">
        <v>403</v>
      </c>
      <c r="C4" s="145"/>
      <c r="D4" s="146"/>
      <c r="E4" s="56" t="s">
        <v>2</v>
      </c>
      <c r="F4" s="128" t="str">
        <f>IF(AND(F24&gt;=1,IF(B4&lt;&gt;"",F22&gt;=4,F22&gt;=7)),"SI CUMPLE","NO CUMPLE")</f>
        <v>SI CUMPLE</v>
      </c>
      <c r="G4" s="160"/>
      <c r="H4" s="160"/>
      <c r="I4" s="161"/>
      <c r="J4" s="158"/>
      <c r="K4" s="159"/>
    </row>
    <row r="5" spans="1:11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1" s="14" customFormat="1" ht="45" x14ac:dyDescent="0.25">
      <c r="A6" s="30" t="s">
        <v>133</v>
      </c>
      <c r="B6" s="30" t="s">
        <v>404</v>
      </c>
      <c r="C6" s="9">
        <v>36578</v>
      </c>
      <c r="D6" s="8">
        <v>36759</v>
      </c>
      <c r="E6" s="7" t="s">
        <v>149</v>
      </c>
      <c r="F6" s="10">
        <f>DATEDIF(C6,D6+1,"y")</f>
        <v>0</v>
      </c>
      <c r="G6" s="10">
        <f>DATEDIF(C6,D6+1,"ym")</f>
        <v>6</v>
      </c>
      <c r="H6" s="10">
        <f>IF(D6=0,0,DATEDIF(C6,D6+1,"md"))+ROUNDDOWN(I6/8,0)</f>
        <v>0</v>
      </c>
      <c r="I6" s="11">
        <v>0</v>
      </c>
      <c r="J6" s="37"/>
      <c r="K6" s="101" t="s">
        <v>154</v>
      </c>
    </row>
    <row r="7" spans="1:11" s="14" customFormat="1" ht="45" x14ac:dyDescent="0.25">
      <c r="A7" s="30" t="s">
        <v>133</v>
      </c>
      <c r="B7" s="30" t="s">
        <v>404</v>
      </c>
      <c r="C7" s="9">
        <v>36770</v>
      </c>
      <c r="D7" s="8">
        <v>36891</v>
      </c>
      <c r="E7" s="7" t="s">
        <v>149</v>
      </c>
      <c r="F7" s="10">
        <f>DATEDIF(C7,D7+1,"y")</f>
        <v>0</v>
      </c>
      <c r="G7" s="10">
        <f>DATEDIF(C7,D7+1,"ym")</f>
        <v>4</v>
      </c>
      <c r="H7" s="10">
        <f>IF(D7=0,0,DATEDIF(C7,D7+1,"md"))+ROUNDDOWN(I7/8,0)</f>
        <v>0</v>
      </c>
      <c r="I7" s="11">
        <v>0</v>
      </c>
      <c r="J7" s="37"/>
      <c r="K7" s="101" t="s">
        <v>154</v>
      </c>
    </row>
    <row r="8" spans="1:11" s="14" customFormat="1" ht="45" x14ac:dyDescent="0.25">
      <c r="A8" s="30" t="s">
        <v>133</v>
      </c>
      <c r="B8" s="30" t="s">
        <v>405</v>
      </c>
      <c r="C8" s="9">
        <v>37277</v>
      </c>
      <c r="D8" s="9">
        <v>37286</v>
      </c>
      <c r="E8" s="7" t="s">
        <v>149</v>
      </c>
      <c r="F8" s="10">
        <f>DATEDIF(C8,D8+1,"y")</f>
        <v>0</v>
      </c>
      <c r="G8" s="10">
        <f>DATEDIF(C8,D8+1,"ym")</f>
        <v>0</v>
      </c>
      <c r="H8" s="10">
        <f>IF(D8=0,0,DATEDIF(C8,D8+1,"md"))+ROUNDDOWN(I8/8,0)</f>
        <v>10</v>
      </c>
      <c r="I8" s="11">
        <v>0</v>
      </c>
      <c r="J8" s="37"/>
      <c r="K8" s="101" t="s">
        <v>154</v>
      </c>
    </row>
    <row r="9" spans="1:11" s="14" customFormat="1" ht="45" x14ac:dyDescent="0.25">
      <c r="A9" s="30" t="s">
        <v>133</v>
      </c>
      <c r="B9" s="30" t="s">
        <v>406</v>
      </c>
      <c r="C9" s="9">
        <v>37511</v>
      </c>
      <c r="D9" s="9">
        <v>37555</v>
      </c>
      <c r="E9" s="7" t="s">
        <v>149</v>
      </c>
      <c r="F9" s="10">
        <f>DATEDIF(C9,D9+1,"y")</f>
        <v>0</v>
      </c>
      <c r="G9" s="10">
        <f>DATEDIF(C9,D9+1,"ym")</f>
        <v>1</v>
      </c>
      <c r="H9" s="10">
        <f>IF(D9=0,0,DATEDIF(C9,D9+1,"md"))+ROUNDDOWN(I9/8,0)</f>
        <v>15</v>
      </c>
      <c r="I9" s="11">
        <v>0</v>
      </c>
      <c r="J9" s="37"/>
      <c r="K9" s="101" t="s">
        <v>154</v>
      </c>
    </row>
    <row r="10" spans="1:11" s="14" customFormat="1" ht="45" x14ac:dyDescent="0.25">
      <c r="A10" s="30" t="s">
        <v>133</v>
      </c>
      <c r="B10" s="30" t="s">
        <v>407</v>
      </c>
      <c r="C10" s="9">
        <v>38117</v>
      </c>
      <c r="D10" s="9">
        <v>38352</v>
      </c>
      <c r="E10" s="7" t="s">
        <v>149</v>
      </c>
      <c r="F10" s="10">
        <f t="shared" ref="F10:F19" si="0">DATEDIF(C10,D10+1,"y")</f>
        <v>0</v>
      </c>
      <c r="G10" s="10">
        <f t="shared" ref="G10:G19" si="1">DATEDIF(C10,D10+1,"ym")</f>
        <v>7</v>
      </c>
      <c r="H10" s="10">
        <f t="shared" ref="H10:H19" si="2">IF(D10=0,0,DATEDIF(C10,D10+1,"md"))+ROUNDDOWN(I10/8,0)</f>
        <v>22</v>
      </c>
      <c r="I10" s="11">
        <v>0</v>
      </c>
      <c r="J10" s="37"/>
      <c r="K10" s="101" t="s">
        <v>154</v>
      </c>
    </row>
    <row r="11" spans="1:11" s="14" customFormat="1" ht="45" x14ac:dyDescent="0.25">
      <c r="A11" s="30" t="s">
        <v>133</v>
      </c>
      <c r="B11" s="30" t="s">
        <v>407</v>
      </c>
      <c r="C11" s="9">
        <v>38443</v>
      </c>
      <c r="D11" s="9">
        <v>38563</v>
      </c>
      <c r="E11" s="7" t="s">
        <v>149</v>
      </c>
      <c r="F11" s="10">
        <f t="shared" si="0"/>
        <v>0</v>
      </c>
      <c r="G11" s="10">
        <f t="shared" si="1"/>
        <v>3</v>
      </c>
      <c r="H11" s="10">
        <f t="shared" si="2"/>
        <v>30</v>
      </c>
      <c r="I11" s="11">
        <v>0</v>
      </c>
      <c r="J11" s="37"/>
      <c r="K11" s="101" t="s">
        <v>154</v>
      </c>
    </row>
    <row r="12" spans="1:11" s="14" customFormat="1" ht="30" x14ac:dyDescent="0.25">
      <c r="A12" s="30" t="s">
        <v>303</v>
      </c>
      <c r="B12" s="30" t="s">
        <v>408</v>
      </c>
      <c r="C12" s="9">
        <v>36982</v>
      </c>
      <c r="D12" s="9">
        <v>37072</v>
      </c>
      <c r="E12" s="7" t="s">
        <v>149</v>
      </c>
      <c r="F12" s="10">
        <f t="shared" si="0"/>
        <v>0</v>
      </c>
      <c r="G12" s="10">
        <f t="shared" si="1"/>
        <v>3</v>
      </c>
      <c r="H12" s="10">
        <f t="shared" si="2"/>
        <v>0</v>
      </c>
      <c r="I12" s="11">
        <v>0</v>
      </c>
      <c r="J12" s="37"/>
      <c r="K12" s="101" t="s">
        <v>154</v>
      </c>
    </row>
    <row r="13" spans="1:11" s="14" customFormat="1" ht="30" x14ac:dyDescent="0.25">
      <c r="A13" s="30" t="s">
        <v>303</v>
      </c>
      <c r="B13" s="30" t="s">
        <v>408</v>
      </c>
      <c r="C13" s="9">
        <v>37073</v>
      </c>
      <c r="D13" s="9">
        <v>37256</v>
      </c>
      <c r="E13" s="7" t="s">
        <v>149</v>
      </c>
      <c r="F13" s="10">
        <f t="shared" si="0"/>
        <v>0</v>
      </c>
      <c r="G13" s="10">
        <f t="shared" si="1"/>
        <v>6</v>
      </c>
      <c r="H13" s="10">
        <f t="shared" si="2"/>
        <v>0</v>
      </c>
      <c r="I13" s="11">
        <v>0</v>
      </c>
      <c r="J13" s="37"/>
      <c r="K13" s="101" t="s">
        <v>154</v>
      </c>
    </row>
    <row r="14" spans="1:11" s="14" customFormat="1" ht="45" x14ac:dyDescent="0.25">
      <c r="A14" s="30" t="s">
        <v>409</v>
      </c>
      <c r="B14" s="30" t="s">
        <v>410</v>
      </c>
      <c r="C14" s="9">
        <v>37653</v>
      </c>
      <c r="D14" s="9">
        <v>37955</v>
      </c>
      <c r="E14" s="7" t="s">
        <v>149</v>
      </c>
      <c r="F14" s="10">
        <f t="shared" si="0"/>
        <v>0</v>
      </c>
      <c r="G14" s="10">
        <f t="shared" si="1"/>
        <v>10</v>
      </c>
      <c r="H14" s="10">
        <f t="shared" si="2"/>
        <v>0</v>
      </c>
      <c r="I14" s="11">
        <v>0</v>
      </c>
      <c r="J14" s="37"/>
      <c r="K14" s="101" t="s">
        <v>154</v>
      </c>
    </row>
    <row r="15" spans="1:11" s="14" customFormat="1" ht="45" x14ac:dyDescent="0.25">
      <c r="A15" s="30" t="s">
        <v>409</v>
      </c>
      <c r="B15" s="30" t="s">
        <v>410</v>
      </c>
      <c r="C15" s="9">
        <v>38749</v>
      </c>
      <c r="D15" s="9">
        <v>39416</v>
      </c>
      <c r="E15" s="7" t="s">
        <v>149</v>
      </c>
      <c r="F15" s="10">
        <f t="shared" si="0"/>
        <v>1</v>
      </c>
      <c r="G15" s="10">
        <f t="shared" si="1"/>
        <v>10</v>
      </c>
      <c r="H15" s="10">
        <f t="shared" si="2"/>
        <v>0</v>
      </c>
      <c r="I15" s="11">
        <v>0</v>
      </c>
      <c r="J15" s="37"/>
      <c r="K15" s="101" t="s">
        <v>154</v>
      </c>
    </row>
    <row r="16" spans="1:11" s="14" customFormat="1" ht="30" x14ac:dyDescent="0.25">
      <c r="A16" s="30" t="s">
        <v>411</v>
      </c>
      <c r="B16" s="30" t="s">
        <v>412</v>
      </c>
      <c r="C16" s="9">
        <v>39508</v>
      </c>
      <c r="D16" s="9">
        <v>40907</v>
      </c>
      <c r="E16" s="7" t="s">
        <v>149</v>
      </c>
      <c r="F16" s="10">
        <f t="shared" si="0"/>
        <v>3</v>
      </c>
      <c r="G16" s="10">
        <f t="shared" si="1"/>
        <v>9</v>
      </c>
      <c r="H16" s="10">
        <f t="shared" si="2"/>
        <v>30</v>
      </c>
      <c r="I16" s="11">
        <v>0</v>
      </c>
      <c r="J16" s="37"/>
      <c r="K16" s="101" t="s">
        <v>154</v>
      </c>
    </row>
    <row r="17" spans="1:14" s="14" customFormat="1" ht="30" x14ac:dyDescent="0.25">
      <c r="A17" s="30" t="s">
        <v>413</v>
      </c>
      <c r="B17" s="30" t="s">
        <v>414</v>
      </c>
      <c r="C17" s="9">
        <v>40909</v>
      </c>
      <c r="D17" s="9">
        <v>41345</v>
      </c>
      <c r="E17" s="7" t="s">
        <v>149</v>
      </c>
      <c r="F17" s="10">
        <f t="shared" si="0"/>
        <v>1</v>
      </c>
      <c r="G17" s="10">
        <f t="shared" si="1"/>
        <v>2</v>
      </c>
      <c r="H17" s="10">
        <f t="shared" si="2"/>
        <v>12</v>
      </c>
      <c r="I17" s="11">
        <v>0</v>
      </c>
      <c r="J17" s="37"/>
      <c r="K17" s="101" t="s">
        <v>154</v>
      </c>
    </row>
    <row r="18" spans="1:14" s="14" customFormat="1" ht="45" x14ac:dyDescent="0.25">
      <c r="A18" s="30" t="s">
        <v>411</v>
      </c>
      <c r="B18" s="30" t="s">
        <v>415</v>
      </c>
      <c r="C18" s="9">
        <v>41426</v>
      </c>
      <c r="D18" s="9">
        <v>42003</v>
      </c>
      <c r="E18" s="7" t="s">
        <v>149</v>
      </c>
      <c r="F18" s="10">
        <f t="shared" si="0"/>
        <v>1</v>
      </c>
      <c r="G18" s="10">
        <f t="shared" si="1"/>
        <v>6</v>
      </c>
      <c r="H18" s="10">
        <f t="shared" si="2"/>
        <v>30</v>
      </c>
      <c r="I18" s="11">
        <v>0</v>
      </c>
      <c r="J18" s="37"/>
      <c r="K18" s="101" t="s">
        <v>154</v>
      </c>
    </row>
    <row r="19" spans="1:14" s="14" customFormat="1" x14ac:dyDescent="0.25">
      <c r="A19" s="30"/>
      <c r="B19" s="35"/>
      <c r="C19" s="9"/>
      <c r="D19" s="9"/>
      <c r="E19" s="7"/>
      <c r="F19" s="10">
        <f t="shared" si="0"/>
        <v>0</v>
      </c>
      <c r="G19" s="10">
        <f t="shared" si="1"/>
        <v>0</v>
      </c>
      <c r="H19" s="10">
        <f t="shared" si="2"/>
        <v>0</v>
      </c>
      <c r="I19" s="11">
        <v>0</v>
      </c>
      <c r="J19" s="37"/>
      <c r="K19" s="101"/>
    </row>
    <row r="20" spans="1:14" ht="22.5" customHeight="1" x14ac:dyDescent="0.25">
      <c r="F20" s="12"/>
      <c r="G20" s="13"/>
      <c r="H20" s="13"/>
      <c r="I20" s="13"/>
      <c r="K20" s="86"/>
      <c r="L20" s="14"/>
      <c r="M20" s="14"/>
      <c r="N20" s="14"/>
    </row>
    <row r="21" spans="1:14" ht="22.5" customHeight="1" x14ac:dyDescent="0.25">
      <c r="E21" s="15" t="s">
        <v>14</v>
      </c>
      <c r="F21" s="16">
        <f>SUMIFS(F$6:F$19,$K$6:K19,"SI")</f>
        <v>6</v>
      </c>
      <c r="G21" s="16">
        <f>SUMIFS(G$6:G$19,$K$6:$K$19,"SI")</f>
        <v>67</v>
      </c>
      <c r="H21" s="16">
        <f>SUMIFS(H$6:H$19,$K$6:$K$19,"SI")</f>
        <v>149</v>
      </c>
      <c r="I21" s="32"/>
      <c r="J21" s="162" t="s">
        <v>15</v>
      </c>
      <c r="K21" s="162"/>
      <c r="L21" s="14"/>
      <c r="M21" s="14"/>
      <c r="N21" s="14"/>
    </row>
    <row r="22" spans="1:14" ht="22.5" customHeight="1" x14ac:dyDescent="0.25">
      <c r="E22" s="17" t="s">
        <v>16</v>
      </c>
      <c r="F22" s="18">
        <f>F21+J22</f>
        <v>11</v>
      </c>
      <c r="G22" s="18">
        <f>G21-(ROUNDDOWN((G21+K22)/12,0)*12)+K22</f>
        <v>11</v>
      </c>
      <c r="H22" s="18">
        <f>H21-(K22*30)</f>
        <v>29</v>
      </c>
      <c r="I22" s="32"/>
      <c r="J22" s="103">
        <f>ROUNDDOWN((G21+K22)/12,0)</f>
        <v>5</v>
      </c>
      <c r="K22" s="103">
        <f>ROUNDDOWN(H21/30,0)</f>
        <v>4</v>
      </c>
    </row>
    <row r="23" spans="1:14" ht="22.5" customHeight="1" x14ac:dyDescent="0.25">
      <c r="E23" s="19" t="s">
        <v>17</v>
      </c>
      <c r="F23" s="16">
        <f>SUMIFS(F$6:F$19,$E$6:$E$19,"AMBIENTAL",$K$6:$K$19,"SI")</f>
        <v>6</v>
      </c>
      <c r="G23" s="16">
        <f>SUMIFS(G$6:G$19,$E$6:$E$19,"AMBIENTAL",$K$6:$K$19,"SI")</f>
        <v>67</v>
      </c>
      <c r="H23" s="16">
        <f>SUMIFS(H$6:H$19,$E$6:$E$19,"AMBIENTAL",$K$6:$K$19,"SI")</f>
        <v>149</v>
      </c>
      <c r="I23" s="32"/>
      <c r="J23" s="103"/>
      <c r="K23" s="103"/>
    </row>
    <row r="24" spans="1:14" ht="22.5" customHeight="1" x14ac:dyDescent="0.25">
      <c r="E24" s="20" t="s">
        <v>18</v>
      </c>
      <c r="F24" s="21">
        <f>F23+J24</f>
        <v>11</v>
      </c>
      <c r="G24" s="21">
        <f>G23-(ROUNDDOWN((G23+K24)/12,0)*12)+K24</f>
        <v>11</v>
      </c>
      <c r="H24" s="21">
        <f>H23-(K24*30)</f>
        <v>29</v>
      </c>
      <c r="I24" s="32"/>
      <c r="J24" s="103">
        <f>ROUNDDOWN((G23+K24)/12,0)</f>
        <v>5</v>
      </c>
      <c r="K24" s="103">
        <f>ROUNDDOWN(H23/30,0)</f>
        <v>4</v>
      </c>
    </row>
    <row r="25" spans="1:14" x14ac:dyDescent="0.25">
      <c r="E25" s="19" t="s">
        <v>19</v>
      </c>
      <c r="F25" s="16">
        <f>SUMIFS(F$6:F$19,$E$6:$E$19,"GENERAL",$K$6:$K$19,"SI")</f>
        <v>0</v>
      </c>
      <c r="G25" s="16">
        <f>SUMIFS(G$6:G$19,$E$6:$E$19,"GENERAL",$K$6:$K$19,"SI")</f>
        <v>0</v>
      </c>
      <c r="H25" s="16">
        <f>SUMIFS(H$6:H$19,$E$6:$E$19,"GENERAL",$K$6:$K$19,"SI")</f>
        <v>0</v>
      </c>
      <c r="I25" s="32"/>
      <c r="J25" s="103"/>
      <c r="K25" s="103"/>
    </row>
    <row r="26" spans="1:14" x14ac:dyDescent="0.25">
      <c r="E26" s="22" t="s">
        <v>20</v>
      </c>
      <c r="F26" s="23">
        <f>F25+J26</f>
        <v>0</v>
      </c>
      <c r="G26" s="23">
        <f>G25-(ROUNDDOWN((G25+K26)/12,0)*12)+K26</f>
        <v>0</v>
      </c>
      <c r="H26" s="23">
        <f>H25-(K26*30)</f>
        <v>0</v>
      </c>
      <c r="I26" s="32"/>
      <c r="J26" s="103">
        <f>ROUNDDOWN((G25+K26)/12,0)</f>
        <v>0</v>
      </c>
      <c r="K26" s="103">
        <f>ROUNDDOWN(H25/30,0)</f>
        <v>0</v>
      </c>
    </row>
    <row r="27" spans="1:14" x14ac:dyDescent="0.25">
      <c r="A27" s="137" t="s">
        <v>76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</row>
    <row r="28" spans="1:14" x14ac:dyDescent="0.25">
      <c r="G28" s="88"/>
      <c r="H28" s="87"/>
      <c r="I28" s="87"/>
      <c r="J28" s="54"/>
    </row>
    <row r="30" spans="1:14" ht="15.75" thickBot="1" x14ac:dyDescent="0.3">
      <c r="B30" s="126"/>
      <c r="D30" s="126"/>
      <c r="E30" s="126"/>
      <c r="I30" s="126"/>
      <c r="J30" s="127"/>
    </row>
    <row r="34" spans="2:10" ht="15.75" thickBot="1" x14ac:dyDescent="0.3">
      <c r="B34" s="126"/>
      <c r="D34" s="126"/>
      <c r="E34" s="126"/>
      <c r="I34" s="126"/>
      <c r="J34" s="127"/>
    </row>
  </sheetData>
  <autoFilter ref="A5:K19"/>
  <sortState ref="A6:K29">
    <sortCondition ref="C6:C29"/>
  </sortState>
  <customSheetViews>
    <customSheetView guid="{DFB4BDB3-5D3E-4DA0-A3F8-EB9B3B103ABC}" scale="93" showGridLines="0" fitToPage="1" showAutoFilter="1">
      <selection sqref="A1:K1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65" orientation="landscape" r:id="rId1"/>
      <autoFilter ref="A5:K19"/>
    </customSheetView>
  </customSheetViews>
  <mergeCells count="11">
    <mergeCell ref="A1:K1"/>
    <mergeCell ref="B2:D2"/>
    <mergeCell ref="F2:I2"/>
    <mergeCell ref="J2:K2"/>
    <mergeCell ref="J3:K4"/>
    <mergeCell ref="G4:I4"/>
    <mergeCell ref="J21:K21"/>
    <mergeCell ref="A27:K27"/>
    <mergeCell ref="F3:I3"/>
    <mergeCell ref="B3:D3"/>
    <mergeCell ref="B4:D4"/>
  </mergeCells>
  <conditionalFormatting sqref="F4:G4">
    <cfRule type="containsText" dxfId="29" priority="1" operator="containsText" text="NO">
      <formula>NOT(ISERROR(SEARCH("NO",F4)))</formula>
    </cfRule>
    <cfRule type="containsText" dxfId="28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19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19">
      <formula1>"AMBIENTAL,GENERAL"</formula1>
    </dataValidation>
    <dataValidation type="list" allowBlank="1" showInputMessage="1" showErrorMessage="1" sqref="K6:K19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workbookViewId="0">
      <selection sqref="A1:K1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s="1" customFormat="1" ht="18.75" x14ac:dyDescent="0.25">
      <c r="A2" s="55" t="s">
        <v>0</v>
      </c>
      <c r="B2" s="148" t="s">
        <v>109</v>
      </c>
      <c r="C2" s="149"/>
      <c r="D2" s="150"/>
      <c r="E2" s="55" t="s">
        <v>1</v>
      </c>
      <c r="F2" s="151">
        <v>18124977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s="1" customFormat="1" ht="45" customHeight="1" x14ac:dyDescent="0.25">
      <c r="A3" s="26" t="s">
        <v>69</v>
      </c>
      <c r="B3" s="138" t="s">
        <v>713</v>
      </c>
      <c r="C3" s="139"/>
      <c r="D3" s="140"/>
      <c r="E3" s="26" t="s">
        <v>70</v>
      </c>
      <c r="F3" s="141" t="s">
        <v>714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s="1" customFormat="1" ht="45" x14ac:dyDescent="0.25">
      <c r="A4" s="25" t="s">
        <v>71</v>
      </c>
      <c r="B4" s="144" t="s">
        <v>715</v>
      </c>
      <c r="C4" s="145"/>
      <c r="D4" s="146"/>
      <c r="E4" s="56" t="s">
        <v>2</v>
      </c>
      <c r="F4" s="128" t="str">
        <f>IF(AND(F30&gt;=1,IF(B4&lt;&gt;"",F28&gt;=4,F28&gt;=7)),"SI CUMPLE","NO CUMPLE")</f>
        <v>SI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45" x14ac:dyDescent="0.25">
      <c r="A6" s="30" t="s">
        <v>637</v>
      </c>
      <c r="B6" s="30" t="s">
        <v>716</v>
      </c>
      <c r="C6" s="9">
        <v>39339</v>
      </c>
      <c r="D6" s="8">
        <v>40556</v>
      </c>
      <c r="E6" s="7" t="s">
        <v>149</v>
      </c>
      <c r="F6" s="10">
        <f>DATEDIF(C6,D6+1,"y")</f>
        <v>3</v>
      </c>
      <c r="G6" s="10">
        <f>DATEDIF(C6,D6+1,"ym")</f>
        <v>4</v>
      </c>
      <c r="H6" s="10">
        <f>IF(D6=0,0,DATEDIF(C6,D6+1,"md"))+ROUNDDOWN(I6/8,0)</f>
        <v>0</v>
      </c>
      <c r="I6" s="11">
        <v>0</v>
      </c>
      <c r="J6" s="37"/>
      <c r="K6" s="101" t="s">
        <v>154</v>
      </c>
      <c r="L6" s="14"/>
      <c r="M6" s="14"/>
      <c r="N6" s="14"/>
    </row>
    <row r="7" spans="1:14" s="1" customFormat="1" ht="30" x14ac:dyDescent="0.25">
      <c r="A7" s="30" t="s">
        <v>127</v>
      </c>
      <c r="B7" s="30" t="s">
        <v>717</v>
      </c>
      <c r="C7" s="9">
        <v>41228</v>
      </c>
      <c r="D7" s="8">
        <v>42284</v>
      </c>
      <c r="E7" s="7" t="s">
        <v>116</v>
      </c>
      <c r="F7" s="10">
        <f>DATEDIF(C7,D7+1,"y")</f>
        <v>2</v>
      </c>
      <c r="G7" s="10">
        <f>DATEDIF(C7,D7+1,"ym")</f>
        <v>10</v>
      </c>
      <c r="H7" s="10">
        <f>IF(D7=0,0,DATEDIF(C7,D7+1,"md"))+ROUNDDOWN(I7/8,0)</f>
        <v>23</v>
      </c>
      <c r="I7" s="11">
        <v>0</v>
      </c>
      <c r="J7" s="37"/>
      <c r="K7" s="101" t="s">
        <v>154</v>
      </c>
      <c r="L7" s="14"/>
      <c r="M7" s="14"/>
      <c r="N7" s="14"/>
    </row>
    <row r="8" spans="1:14" s="1" customFormat="1" x14ac:dyDescent="0.25">
      <c r="A8" s="30"/>
      <c r="B8" s="30"/>
      <c r="C8" s="9"/>
      <c r="D8" s="9"/>
      <c r="E8" s="7"/>
      <c r="F8" s="10">
        <f>DATEDIF(C8,D8+1,"y")</f>
        <v>0</v>
      </c>
      <c r="G8" s="10">
        <f>DATEDIF(C8,D8+1,"ym")</f>
        <v>0</v>
      </c>
      <c r="H8" s="10">
        <f>IF(D8=0,0,DATEDIF(C8,D8+1,"md"))+ROUNDDOWN(I8/8,0)</f>
        <v>0</v>
      </c>
      <c r="I8" s="11">
        <v>0</v>
      </c>
      <c r="J8" s="37"/>
      <c r="K8" s="101"/>
      <c r="L8" s="14"/>
      <c r="M8" s="14"/>
      <c r="N8" s="14"/>
    </row>
    <row r="9" spans="1:14" s="1" customFormat="1" x14ac:dyDescent="0.25">
      <c r="A9" s="30"/>
      <c r="B9" s="30"/>
      <c r="C9" s="9"/>
      <c r="D9" s="9"/>
      <c r="E9" s="7"/>
      <c r="F9" s="10">
        <f>DATEDIF(C9,D9+1,"y")</f>
        <v>0</v>
      </c>
      <c r="G9" s="10">
        <f>DATEDIF(C9,D9+1,"ym")</f>
        <v>0</v>
      </c>
      <c r="H9" s="10">
        <f>IF(D9=0,0,DATEDIF(C9,D9+1,"md"))+ROUNDDOWN(I9/8,0)</f>
        <v>0</v>
      </c>
      <c r="I9" s="11">
        <v>0</v>
      </c>
      <c r="J9" s="37"/>
      <c r="K9" s="101"/>
      <c r="L9" s="14"/>
      <c r="M9" s="14"/>
      <c r="N9" s="14"/>
    </row>
    <row r="10" spans="1:14" s="1" customFormat="1" x14ac:dyDescent="0.25">
      <c r="A10" s="30"/>
      <c r="B10" s="30"/>
      <c r="C10" s="9"/>
      <c r="D10" s="9"/>
      <c r="E10" s="7"/>
      <c r="F10" s="10">
        <f t="shared" ref="F10:F23" si="0">DATEDIF(C10,D10+1,"y")</f>
        <v>0</v>
      </c>
      <c r="G10" s="10">
        <f t="shared" ref="G10:G23" si="1">DATEDIF(C10,D10+1,"ym")</f>
        <v>0</v>
      </c>
      <c r="H10" s="10">
        <f t="shared" ref="H10:H23" si="2">IF(D10=0,0,DATEDIF(C10,D10+1,"md"))+ROUNDDOWN(I10/8,0)</f>
        <v>0</v>
      </c>
      <c r="I10" s="11">
        <v>0</v>
      </c>
      <c r="J10" s="37"/>
      <c r="K10" s="101"/>
      <c r="L10" s="14"/>
      <c r="M10" s="14"/>
      <c r="N10" s="14"/>
    </row>
    <row r="11" spans="1:14" s="1" customFormat="1" x14ac:dyDescent="0.25">
      <c r="A11" s="30"/>
      <c r="B11" s="30"/>
      <c r="C11" s="9"/>
      <c r="D11" s="9"/>
      <c r="E11" s="7"/>
      <c r="F11" s="10">
        <f t="shared" si="0"/>
        <v>0</v>
      </c>
      <c r="G11" s="10">
        <f t="shared" si="1"/>
        <v>0</v>
      </c>
      <c r="H11" s="10">
        <f t="shared" si="2"/>
        <v>0</v>
      </c>
      <c r="I11" s="11">
        <v>0</v>
      </c>
      <c r="J11" s="37"/>
      <c r="K11" s="101"/>
      <c r="L11" s="14"/>
      <c r="M11" s="14"/>
      <c r="N11" s="14"/>
    </row>
    <row r="12" spans="1:14" s="1" customFormat="1" x14ac:dyDescent="0.25">
      <c r="A12" s="30"/>
      <c r="B12" s="30"/>
      <c r="C12" s="9"/>
      <c r="D12" s="9"/>
      <c r="E12" s="7"/>
      <c r="F12" s="10">
        <f t="shared" si="0"/>
        <v>0</v>
      </c>
      <c r="G12" s="10">
        <f t="shared" si="1"/>
        <v>0</v>
      </c>
      <c r="H12" s="10">
        <f t="shared" si="2"/>
        <v>0</v>
      </c>
      <c r="I12" s="11">
        <v>0</v>
      </c>
      <c r="J12" s="37"/>
      <c r="K12" s="101"/>
      <c r="L12" s="14"/>
      <c r="M12" s="14"/>
      <c r="N12" s="14"/>
    </row>
    <row r="13" spans="1:14" s="1" customFormat="1" x14ac:dyDescent="0.25">
      <c r="A13" s="30"/>
      <c r="B13" s="30"/>
      <c r="C13" s="9"/>
      <c r="D13" s="9"/>
      <c r="E13" s="7"/>
      <c r="F13" s="10">
        <f t="shared" si="0"/>
        <v>0</v>
      </c>
      <c r="G13" s="10">
        <f t="shared" si="1"/>
        <v>0</v>
      </c>
      <c r="H13" s="10">
        <f t="shared" si="2"/>
        <v>0</v>
      </c>
      <c r="I13" s="11">
        <v>0</v>
      </c>
      <c r="J13" s="37"/>
      <c r="K13" s="101"/>
      <c r="L13" s="14"/>
      <c r="M13" s="14"/>
      <c r="N13" s="14"/>
    </row>
    <row r="14" spans="1:14" s="1" customFormat="1" x14ac:dyDescent="0.25">
      <c r="A14" s="30"/>
      <c r="B14" s="30"/>
      <c r="C14" s="9"/>
      <c r="D14" s="9"/>
      <c r="E14" s="7"/>
      <c r="F14" s="10">
        <f t="shared" si="0"/>
        <v>0</v>
      </c>
      <c r="G14" s="10">
        <f t="shared" si="1"/>
        <v>0</v>
      </c>
      <c r="H14" s="10">
        <f t="shared" si="2"/>
        <v>0</v>
      </c>
      <c r="I14" s="11">
        <v>0</v>
      </c>
      <c r="J14" s="37"/>
      <c r="K14" s="101"/>
      <c r="L14" s="14"/>
      <c r="M14" s="14"/>
      <c r="N14" s="14"/>
    </row>
    <row r="15" spans="1:14" s="1" customFormat="1" x14ac:dyDescent="0.25">
      <c r="A15" s="30"/>
      <c r="B15" s="30"/>
      <c r="C15" s="9"/>
      <c r="D15" s="9"/>
      <c r="E15" s="7"/>
      <c r="F15" s="10">
        <f t="shared" si="0"/>
        <v>0</v>
      </c>
      <c r="G15" s="10">
        <f t="shared" si="1"/>
        <v>0</v>
      </c>
      <c r="H15" s="10">
        <f t="shared" si="2"/>
        <v>0</v>
      </c>
      <c r="I15" s="11">
        <v>0</v>
      </c>
      <c r="J15" s="37"/>
      <c r="K15" s="101"/>
      <c r="L15" s="14"/>
      <c r="M15" s="14"/>
      <c r="N15" s="14"/>
    </row>
    <row r="16" spans="1:14" s="1" customFormat="1" x14ac:dyDescent="0.25">
      <c r="A16" s="30"/>
      <c r="B16" s="30"/>
      <c r="C16" s="9"/>
      <c r="D16" s="9"/>
      <c r="E16" s="7"/>
      <c r="F16" s="10">
        <f t="shared" si="0"/>
        <v>0</v>
      </c>
      <c r="G16" s="10">
        <f t="shared" si="1"/>
        <v>0</v>
      </c>
      <c r="H16" s="10">
        <f t="shared" si="2"/>
        <v>0</v>
      </c>
      <c r="I16" s="11">
        <v>0</v>
      </c>
      <c r="J16" s="37"/>
      <c r="K16" s="101"/>
      <c r="L16" s="14"/>
      <c r="M16" s="14"/>
      <c r="N16" s="14"/>
    </row>
    <row r="17" spans="1:15" s="1" customFormat="1" x14ac:dyDescent="0.25">
      <c r="A17" s="30"/>
      <c r="B17" s="30"/>
      <c r="C17" s="9"/>
      <c r="D17" s="9"/>
      <c r="E17" s="7"/>
      <c r="F17" s="10">
        <f t="shared" si="0"/>
        <v>0</v>
      </c>
      <c r="G17" s="10">
        <f t="shared" si="1"/>
        <v>0</v>
      </c>
      <c r="H17" s="10">
        <f t="shared" si="2"/>
        <v>0</v>
      </c>
      <c r="I17" s="11">
        <v>0</v>
      </c>
      <c r="J17" s="37"/>
      <c r="K17" s="101"/>
      <c r="L17" s="14"/>
      <c r="M17" s="14"/>
      <c r="N17" s="14"/>
    </row>
    <row r="18" spans="1:15" s="1" customFormat="1" x14ac:dyDescent="0.25">
      <c r="A18" s="30"/>
      <c r="B18" s="30"/>
      <c r="C18" s="9"/>
      <c r="D18" s="9"/>
      <c r="E18" s="7"/>
      <c r="F18" s="10">
        <f t="shared" si="0"/>
        <v>0</v>
      </c>
      <c r="G18" s="10">
        <f t="shared" si="1"/>
        <v>0</v>
      </c>
      <c r="H18" s="10">
        <f t="shared" si="2"/>
        <v>0</v>
      </c>
      <c r="I18" s="11">
        <v>0</v>
      </c>
      <c r="J18" s="37"/>
      <c r="K18" s="101"/>
      <c r="L18" s="14"/>
      <c r="M18" s="14"/>
      <c r="N18" s="14"/>
    </row>
    <row r="19" spans="1:15" s="1" customFormat="1" x14ac:dyDescent="0.25">
      <c r="A19" s="30"/>
      <c r="B19" s="35"/>
      <c r="C19" s="9"/>
      <c r="D19" s="9"/>
      <c r="E19" s="7"/>
      <c r="F19" s="10">
        <f t="shared" si="0"/>
        <v>0</v>
      </c>
      <c r="G19" s="10">
        <f t="shared" si="1"/>
        <v>0</v>
      </c>
      <c r="H19" s="10">
        <f t="shared" si="2"/>
        <v>0</v>
      </c>
      <c r="I19" s="11">
        <v>0</v>
      </c>
      <c r="J19" s="37"/>
      <c r="K19" s="101"/>
      <c r="L19" s="14"/>
      <c r="M19" s="14"/>
      <c r="N19" s="14"/>
      <c r="O19" s="3"/>
    </row>
    <row r="20" spans="1:15" x14ac:dyDescent="0.25">
      <c r="A20" s="30"/>
      <c r="B20" s="35"/>
      <c r="C20" s="9"/>
      <c r="D20" s="9"/>
      <c r="E20" s="7"/>
      <c r="F20" s="10">
        <f t="shared" si="0"/>
        <v>0</v>
      </c>
      <c r="G20" s="10">
        <f t="shared" si="1"/>
        <v>0</v>
      </c>
      <c r="H20" s="10">
        <f t="shared" si="2"/>
        <v>0</v>
      </c>
      <c r="I20" s="11">
        <v>0</v>
      </c>
      <c r="J20" s="37"/>
      <c r="K20" s="101"/>
      <c r="L20" s="14"/>
      <c r="M20" s="14"/>
      <c r="N20" s="14"/>
    </row>
    <row r="21" spans="1:15" ht="22.5" customHeight="1" x14ac:dyDescent="0.25">
      <c r="A21" s="30"/>
      <c r="B21" s="30"/>
      <c r="C21" s="8"/>
      <c r="D21" s="9"/>
      <c r="E21" s="7"/>
      <c r="F21" s="10">
        <f t="shared" si="0"/>
        <v>0</v>
      </c>
      <c r="G21" s="10">
        <f t="shared" si="1"/>
        <v>0</v>
      </c>
      <c r="H21" s="10">
        <f t="shared" si="2"/>
        <v>0</v>
      </c>
      <c r="I21" s="11">
        <v>0</v>
      </c>
      <c r="J21" s="37"/>
      <c r="K21" s="101"/>
      <c r="L21" s="14"/>
      <c r="M21" s="14"/>
      <c r="N21" s="14"/>
    </row>
    <row r="22" spans="1:15" ht="22.5" customHeight="1" x14ac:dyDescent="0.25">
      <c r="A22" s="30"/>
      <c r="B22" s="30"/>
      <c r="C22" s="9"/>
      <c r="D22" s="9"/>
      <c r="E22" s="7"/>
      <c r="F22" s="10">
        <f t="shared" si="0"/>
        <v>0</v>
      </c>
      <c r="G22" s="10">
        <f t="shared" si="1"/>
        <v>0</v>
      </c>
      <c r="H22" s="10">
        <f t="shared" si="2"/>
        <v>0</v>
      </c>
      <c r="I22" s="11">
        <v>0</v>
      </c>
      <c r="J22" s="37"/>
      <c r="K22" s="101"/>
      <c r="L22" s="14"/>
      <c r="M22" s="14"/>
      <c r="N22" s="14"/>
    </row>
    <row r="23" spans="1:15" ht="22.5" customHeight="1" x14ac:dyDescent="0.25">
      <c r="A23" s="30"/>
      <c r="B23" s="30"/>
      <c r="C23" s="9"/>
      <c r="D23" s="9"/>
      <c r="E23" s="7"/>
      <c r="F23" s="10">
        <f t="shared" si="0"/>
        <v>0</v>
      </c>
      <c r="G23" s="10">
        <f t="shared" si="1"/>
        <v>0</v>
      </c>
      <c r="H23" s="10">
        <f t="shared" si="2"/>
        <v>0</v>
      </c>
      <c r="I23" s="11">
        <v>0</v>
      </c>
      <c r="J23" s="37"/>
      <c r="K23" s="101"/>
      <c r="L23" s="14"/>
      <c r="M23" s="14"/>
      <c r="N23" s="14"/>
    </row>
    <row r="24" spans="1:15" ht="22.5" customHeight="1" x14ac:dyDescent="0.25">
      <c r="A24" s="30"/>
      <c r="B24" s="30"/>
      <c r="C24" s="9"/>
      <c r="D24" s="9"/>
      <c r="E24" s="7"/>
      <c r="F24" s="10">
        <f>DATEDIF(C24,D24+1,"y")</f>
        <v>0</v>
      </c>
      <c r="G24" s="10">
        <f>DATEDIF(C24,D24+1,"ym")</f>
        <v>0</v>
      </c>
      <c r="H24" s="10">
        <f>IF(D24=0,0,DATEDIF(C24,D24+1,"md"))+ROUNDDOWN(I24/8,0)</f>
        <v>0</v>
      </c>
      <c r="I24" s="11">
        <v>0</v>
      </c>
      <c r="J24" s="37"/>
      <c r="K24" s="101"/>
      <c r="L24" s="14"/>
      <c r="M24" s="14"/>
      <c r="N24" s="14"/>
    </row>
    <row r="25" spans="1:15" ht="22.5" customHeight="1" x14ac:dyDescent="0.25">
      <c r="A25" s="36"/>
      <c r="B25" s="36"/>
      <c r="C25" s="28"/>
      <c r="D25" s="28"/>
      <c r="E25" s="28"/>
      <c r="F25" s="10">
        <f>DATEDIF(C25,D25+1,"y")</f>
        <v>0</v>
      </c>
      <c r="G25" s="10">
        <f>DATEDIF(C25,D25+1,"ym")</f>
        <v>0</v>
      </c>
      <c r="H25" s="10">
        <f>IF(D25=0,0,DATEDIF(C25,D25+1,"md"))+ROUNDDOWN(I25/8,0)</f>
        <v>0</v>
      </c>
      <c r="I25" s="11">
        <v>0</v>
      </c>
      <c r="J25" s="38"/>
      <c r="K25" s="102"/>
      <c r="L25" s="14"/>
      <c r="M25" s="14"/>
      <c r="N25" s="14"/>
    </row>
    <row r="26" spans="1:15" x14ac:dyDescent="0.25">
      <c r="A26" s="54"/>
      <c r="B26" s="54"/>
      <c r="C26" s="54"/>
      <c r="D26" s="54"/>
      <c r="E26" s="54"/>
      <c r="F26" s="12"/>
      <c r="G26" s="13"/>
      <c r="H26" s="13"/>
      <c r="I26" s="13"/>
      <c r="J26" s="14"/>
      <c r="K26" s="86"/>
      <c r="L26" s="14"/>
      <c r="M26" s="14"/>
      <c r="N26" s="14"/>
    </row>
    <row r="27" spans="1:15" x14ac:dyDescent="0.25">
      <c r="A27" s="54"/>
      <c r="B27" s="54"/>
      <c r="C27" s="54"/>
      <c r="D27" s="54"/>
      <c r="E27" s="15" t="s">
        <v>14</v>
      </c>
      <c r="F27" s="16">
        <f>SUMIFS(F$6:F$25,$K$6:K25,"SI")</f>
        <v>5</v>
      </c>
      <c r="G27" s="16">
        <f>SUMIFS(G$6:G$25,$K$6:$K$25,"SI")</f>
        <v>14</v>
      </c>
      <c r="H27" s="16">
        <f>SUMIFS(H$6:H$25,$K$6:$K$25,"SI")</f>
        <v>23</v>
      </c>
      <c r="I27" s="32"/>
      <c r="J27" s="162" t="s">
        <v>15</v>
      </c>
      <c r="K27" s="162"/>
      <c r="L27" s="14"/>
      <c r="M27" s="14"/>
      <c r="N27" s="14"/>
    </row>
    <row r="28" spans="1:15" x14ac:dyDescent="0.25">
      <c r="A28" s="54"/>
      <c r="B28" s="54"/>
      <c r="C28" s="54"/>
      <c r="D28" s="54"/>
      <c r="E28" s="17" t="s">
        <v>16</v>
      </c>
      <c r="F28" s="18">
        <f>F27+J28</f>
        <v>6</v>
      </c>
      <c r="G28" s="18">
        <f>G27-(ROUNDDOWN((G27+K28)/12,0)*12)+K28</f>
        <v>2</v>
      </c>
      <c r="H28" s="18">
        <f>H27-(K28*30)</f>
        <v>23</v>
      </c>
      <c r="I28" s="32"/>
      <c r="J28" s="103">
        <f>ROUNDDOWN((G27+K28)/12,0)</f>
        <v>1</v>
      </c>
      <c r="K28" s="103">
        <f>ROUNDDOWN(H27/30,0)</f>
        <v>0</v>
      </c>
      <c r="L28" s="54"/>
      <c r="M28" s="54"/>
      <c r="N28" s="54"/>
    </row>
    <row r="29" spans="1:15" x14ac:dyDescent="0.25">
      <c r="A29" s="54"/>
      <c r="B29" s="54"/>
      <c r="C29" s="54"/>
      <c r="D29" s="54"/>
      <c r="E29" s="19" t="s">
        <v>17</v>
      </c>
      <c r="F29" s="16">
        <f>SUMIFS(F$6:F$25,$E$6:$E$25,"AMBIENTAL",$K$6:$K$25,"SI")</f>
        <v>3</v>
      </c>
      <c r="G29" s="16">
        <f>SUMIFS(G$6:G$25,$E$6:$E$25,"AMBIENTAL",$K$6:$K$25,"SI")</f>
        <v>4</v>
      </c>
      <c r="H29" s="16">
        <f>SUMIFS(H$6:H$25,$E$6:$E$25,"AMBIENTAL",$K$6:$K$25,"SI")</f>
        <v>0</v>
      </c>
      <c r="I29" s="32"/>
      <c r="J29" s="103"/>
      <c r="K29" s="103"/>
      <c r="L29" s="54"/>
      <c r="M29" s="54"/>
      <c r="N29" s="54"/>
    </row>
    <row r="30" spans="1:15" x14ac:dyDescent="0.25">
      <c r="A30" s="54"/>
      <c r="B30" s="54"/>
      <c r="C30" s="54"/>
      <c r="D30" s="54"/>
      <c r="E30" s="20" t="s">
        <v>18</v>
      </c>
      <c r="F30" s="21">
        <f>F29+J30</f>
        <v>3</v>
      </c>
      <c r="G30" s="21">
        <f>G29-(ROUNDDOWN((G29+K30)/12,0)*12)+K30</f>
        <v>4</v>
      </c>
      <c r="H30" s="21">
        <f>H29-(K30*30)</f>
        <v>0</v>
      </c>
      <c r="I30" s="32"/>
      <c r="J30" s="103">
        <f>ROUNDDOWN((G29+K30)/12,0)</f>
        <v>0</v>
      </c>
      <c r="K30" s="103">
        <f>ROUNDDOWN(H29/30,0)</f>
        <v>0</v>
      </c>
      <c r="L30" s="54"/>
      <c r="M30" s="54"/>
      <c r="N30" s="54"/>
    </row>
    <row r="31" spans="1:15" x14ac:dyDescent="0.25">
      <c r="A31" s="54"/>
      <c r="B31" s="54"/>
      <c r="C31" s="54"/>
      <c r="D31" s="54"/>
      <c r="E31" s="19" t="s">
        <v>19</v>
      </c>
      <c r="F31" s="16">
        <f>SUMIFS(F$6:F$25,$E$6:$E$25,"GENERAL",$K$6:$K$25,"SI")</f>
        <v>2</v>
      </c>
      <c r="G31" s="16">
        <f>SUMIFS(G$6:G$25,$E$6:$E$25,"GENERAL",$K$6:$K$25,"SI")</f>
        <v>10</v>
      </c>
      <c r="H31" s="16">
        <f>SUMIFS(H$6:H$25,$E$6:$E$25,"GENERAL",$K$6:$K$25,"SI")</f>
        <v>23</v>
      </c>
      <c r="I31" s="32"/>
      <c r="J31" s="103"/>
      <c r="K31" s="103"/>
      <c r="L31" s="54"/>
      <c r="M31" s="54"/>
      <c r="N31" s="54"/>
    </row>
    <row r="32" spans="1:15" s="1" customFormat="1" x14ac:dyDescent="0.25">
      <c r="A32" s="54"/>
      <c r="B32" s="54"/>
      <c r="C32" s="54"/>
      <c r="D32" s="54"/>
      <c r="E32" s="22" t="s">
        <v>20</v>
      </c>
      <c r="F32" s="23">
        <f>F31+J32</f>
        <v>2</v>
      </c>
      <c r="G32" s="23">
        <f>G31-(ROUNDDOWN((G31+K32)/12,0)*12)+K32</f>
        <v>10</v>
      </c>
      <c r="H32" s="23">
        <f>H31-(K32*30)</f>
        <v>23</v>
      </c>
      <c r="I32" s="32"/>
      <c r="J32" s="103">
        <f>ROUNDDOWN((G31+K32)/12,0)</f>
        <v>0</v>
      </c>
      <c r="K32" s="103">
        <f>ROUNDDOWN(H31/30,0)</f>
        <v>0</v>
      </c>
      <c r="L32" s="54"/>
      <c r="M32" s="54"/>
      <c r="N32" s="54"/>
      <c r="O32" s="3"/>
    </row>
    <row r="33" spans="1:14" x14ac:dyDescent="0.25">
      <c r="A33" s="137" t="s">
        <v>76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54"/>
      <c r="M33" s="54"/>
      <c r="N33" s="54"/>
    </row>
    <row r="34" spans="1:14" x14ac:dyDescent="0.25">
      <c r="A34" s="54"/>
      <c r="B34" s="54"/>
      <c r="C34" s="54"/>
      <c r="D34" s="54"/>
      <c r="E34" s="54"/>
      <c r="F34" s="54"/>
      <c r="G34" s="88"/>
      <c r="H34" s="87"/>
      <c r="I34" s="87"/>
      <c r="J34" s="54"/>
      <c r="K34" s="85"/>
      <c r="L34" s="54"/>
      <c r="M34" s="54"/>
      <c r="N34" s="54"/>
    </row>
    <row r="35" spans="1:14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14"/>
      <c r="K35" s="85"/>
      <c r="L35" s="54"/>
      <c r="M35" s="54"/>
      <c r="N35" s="54"/>
    </row>
    <row r="36" spans="1:14" ht="15.75" thickBot="1" x14ac:dyDescent="0.3">
      <c r="A36" s="54"/>
      <c r="B36" s="126"/>
      <c r="C36" s="54"/>
      <c r="D36" s="126"/>
      <c r="E36" s="126"/>
      <c r="F36" s="54"/>
      <c r="G36" s="54"/>
      <c r="H36" s="54"/>
      <c r="I36" s="126"/>
      <c r="J36" s="127"/>
      <c r="K36" s="85"/>
      <c r="L36" s="54"/>
      <c r="M36" s="54"/>
      <c r="N36" s="54"/>
    </row>
    <row r="37" spans="1:14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14"/>
      <c r="K37" s="85"/>
      <c r="L37" s="54"/>
      <c r="M37" s="54"/>
      <c r="N37" s="54"/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</row>
    <row r="39" spans="1:14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14"/>
      <c r="K39" s="85"/>
      <c r="L39" s="54"/>
      <c r="M39" s="54"/>
      <c r="N39" s="54"/>
    </row>
    <row r="40" spans="1:14" ht="15.75" thickBot="1" x14ac:dyDescent="0.3">
      <c r="A40" s="54"/>
      <c r="B40" s="126"/>
      <c r="C40" s="54"/>
      <c r="D40" s="126"/>
      <c r="E40" s="126"/>
      <c r="F40" s="54"/>
      <c r="G40" s="54"/>
      <c r="H40" s="54"/>
      <c r="I40" s="126"/>
      <c r="J40" s="127"/>
      <c r="K40" s="85"/>
      <c r="L40" s="54"/>
      <c r="M40" s="54"/>
      <c r="N40" s="54"/>
    </row>
  </sheetData>
  <autoFilter ref="A5:K17"/>
  <customSheetViews>
    <customSheetView guid="{DFB4BDB3-5D3E-4DA0-A3F8-EB9B3B103ABC}" showGridLines="0" fitToPage="1" showAutoFilter="1">
      <selection sqref="A1:K1"/>
      <pageMargins left="0.25" right="0.25" top="0.75" bottom="0.75" header="0.3" footer="0.3"/>
      <printOptions horizontalCentered="1" verticalCentered="1" gridLines="1"/>
      <pageSetup scale="55" orientation="landscape" r:id="rId1"/>
      <autoFilter ref="A5:K17"/>
    </customSheetView>
  </customSheetViews>
  <mergeCells count="11">
    <mergeCell ref="A1:K1"/>
    <mergeCell ref="F2:I2"/>
    <mergeCell ref="J2:K2"/>
    <mergeCell ref="J3:K4"/>
    <mergeCell ref="G4:I4"/>
    <mergeCell ref="J27:K27"/>
    <mergeCell ref="A33:K33"/>
    <mergeCell ref="B2:D2"/>
    <mergeCell ref="B3:D3"/>
    <mergeCell ref="F3:I3"/>
    <mergeCell ref="B4:D4"/>
  </mergeCells>
  <conditionalFormatting sqref="F4:G4">
    <cfRule type="containsText" dxfId="63" priority="1" operator="containsText" text="NO">
      <formula>NOT(ISERROR(SEARCH("NO",F4)))</formula>
    </cfRule>
    <cfRule type="containsText" dxfId="62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25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25">
      <formula1>"AMBIENTAL,GENERAL"</formula1>
    </dataValidation>
    <dataValidation type="list" allowBlank="1" showInputMessage="1" showErrorMessage="1" sqref="K6:K25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25" right="0.25" top="0.75" bottom="0.75" header="0.3" footer="0.3"/>
  <pageSetup scale="55" orientation="landscape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showGridLines="0" zoomScale="95" zoomScaleNormal="95" workbookViewId="0">
      <selection sqref="A1:K1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ht="24" customHeight="1" x14ac:dyDescent="0.25">
      <c r="A2" s="55" t="s">
        <v>0</v>
      </c>
      <c r="B2" s="148" t="s">
        <v>91</v>
      </c>
      <c r="C2" s="149"/>
      <c r="D2" s="150"/>
      <c r="E2" s="55" t="s">
        <v>1</v>
      </c>
      <c r="F2" s="151">
        <v>79600573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ht="45" x14ac:dyDescent="0.25">
      <c r="A3" s="26" t="s">
        <v>69</v>
      </c>
      <c r="B3" s="138" t="s">
        <v>386</v>
      </c>
      <c r="C3" s="139"/>
      <c r="D3" s="140"/>
      <c r="E3" s="26" t="s">
        <v>70</v>
      </c>
      <c r="F3" s="141" t="s">
        <v>339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ht="45" x14ac:dyDescent="0.25">
      <c r="A4" s="25" t="s">
        <v>71</v>
      </c>
      <c r="B4" s="144" t="s">
        <v>387</v>
      </c>
      <c r="C4" s="145"/>
      <c r="D4" s="146"/>
      <c r="E4" s="56" t="s">
        <v>2</v>
      </c>
      <c r="F4" s="128" t="str">
        <f>IF(AND(F20&gt;=1,IF(B4&lt;&gt;"",F18&gt;=4,F18&gt;=7)),"SI CUMPLE","NO CUMPLE")</f>
        <v>SI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45" x14ac:dyDescent="0.25">
      <c r="A6" s="30" t="s">
        <v>133</v>
      </c>
      <c r="B6" s="30" t="s">
        <v>388</v>
      </c>
      <c r="C6" s="9">
        <v>39448</v>
      </c>
      <c r="D6" s="8">
        <v>42251</v>
      </c>
      <c r="E6" s="7" t="s">
        <v>149</v>
      </c>
      <c r="F6" s="10">
        <f>DATEDIF(C6,D6+1,"y")</f>
        <v>7</v>
      </c>
      <c r="G6" s="10">
        <f>DATEDIF(C6,D6+1,"ym")</f>
        <v>8</v>
      </c>
      <c r="H6" s="10">
        <f>IF(D6=0,0,DATEDIF(C6,D6+1,"md"))+ROUNDDOWN(I6/8,0)</f>
        <v>4</v>
      </c>
      <c r="I6" s="11">
        <v>0</v>
      </c>
      <c r="J6" s="37"/>
      <c r="K6" s="101" t="s">
        <v>154</v>
      </c>
      <c r="L6" s="14"/>
      <c r="M6" s="14"/>
      <c r="N6" s="14"/>
    </row>
    <row r="7" spans="1:14" s="1" customFormat="1" x14ac:dyDescent="0.25">
      <c r="A7" s="30" t="s">
        <v>389</v>
      </c>
      <c r="B7" s="30" t="s">
        <v>390</v>
      </c>
      <c r="C7" s="9">
        <v>37987</v>
      </c>
      <c r="D7" s="8">
        <v>39447</v>
      </c>
      <c r="E7" s="7" t="s">
        <v>149</v>
      </c>
      <c r="F7" s="10">
        <f>DATEDIF(C7,D7+1,"y")</f>
        <v>4</v>
      </c>
      <c r="G7" s="10">
        <f>DATEDIF(C7,D7+1,"ym")</f>
        <v>0</v>
      </c>
      <c r="H7" s="10">
        <f>IF(D7=0,0,DATEDIF(C7,D7+1,"md"))+ROUNDDOWN(I7/8,0)</f>
        <v>0</v>
      </c>
      <c r="I7" s="11">
        <v>0</v>
      </c>
      <c r="J7" s="37"/>
      <c r="K7" s="101" t="s">
        <v>154</v>
      </c>
      <c r="L7" s="14"/>
      <c r="M7" s="14"/>
      <c r="N7" s="14"/>
    </row>
    <row r="8" spans="1:14" s="1" customFormat="1" ht="60" x14ac:dyDescent="0.25">
      <c r="A8" s="30" t="s">
        <v>391</v>
      </c>
      <c r="B8" s="30" t="s">
        <v>392</v>
      </c>
      <c r="C8" s="9">
        <v>37600</v>
      </c>
      <c r="D8" s="9">
        <v>37689</v>
      </c>
      <c r="E8" s="7" t="s">
        <v>116</v>
      </c>
      <c r="F8" s="10">
        <f>DATEDIF(C8,D8+1,"y")</f>
        <v>0</v>
      </c>
      <c r="G8" s="10">
        <f>DATEDIF(C8,D8+1,"ym")</f>
        <v>3</v>
      </c>
      <c r="H8" s="10">
        <f>IF(D8=0,0,DATEDIF(C8,D8+1,"md"))+ROUNDDOWN(I8/8,0)</f>
        <v>0</v>
      </c>
      <c r="I8" s="11">
        <v>0</v>
      </c>
      <c r="J8" s="37"/>
      <c r="K8" s="101" t="s">
        <v>154</v>
      </c>
      <c r="L8" s="14"/>
      <c r="M8" s="14"/>
      <c r="N8" s="14"/>
    </row>
    <row r="9" spans="1:14" s="1" customFormat="1" ht="45" x14ac:dyDescent="0.25">
      <c r="A9" s="30" t="s">
        <v>391</v>
      </c>
      <c r="B9" s="30" t="s">
        <v>393</v>
      </c>
      <c r="C9" s="9">
        <v>37227</v>
      </c>
      <c r="D9" s="9">
        <v>37500</v>
      </c>
      <c r="E9" s="7" t="s">
        <v>149</v>
      </c>
      <c r="F9" s="10">
        <f>DATEDIF(C9,D9+1,"y")</f>
        <v>0</v>
      </c>
      <c r="G9" s="10">
        <f>DATEDIF(C9,D9+1,"ym")</f>
        <v>9</v>
      </c>
      <c r="H9" s="10">
        <f>IF(D9=0,0,DATEDIF(C9,D9+1,"md"))+ROUNDDOWN(I9/8,0)</f>
        <v>0</v>
      </c>
      <c r="I9" s="11">
        <v>0</v>
      </c>
      <c r="J9" s="37"/>
      <c r="K9" s="101" t="s">
        <v>154</v>
      </c>
      <c r="L9" s="14"/>
      <c r="M9" s="14"/>
      <c r="N9" s="14"/>
    </row>
    <row r="10" spans="1:14" s="1" customFormat="1" ht="30" x14ac:dyDescent="0.25">
      <c r="A10" s="30" t="s">
        <v>303</v>
      </c>
      <c r="B10" s="30" t="s">
        <v>304</v>
      </c>
      <c r="C10" s="9"/>
      <c r="D10" s="9"/>
      <c r="E10" s="7" t="s">
        <v>116</v>
      </c>
      <c r="F10" s="10">
        <f t="shared" ref="F10:F15" si="0">DATEDIF(C10,D10+1,"y")</f>
        <v>0</v>
      </c>
      <c r="G10" s="10">
        <f t="shared" ref="G10:G15" si="1">DATEDIF(C10,D10+1,"ym")</f>
        <v>0</v>
      </c>
      <c r="H10" s="10">
        <f t="shared" ref="H10:H15" si="2">IF(D10=0,0,DATEDIF(C10,D10+1,"md"))+ROUNDDOWN(I10/8,0)</f>
        <v>15</v>
      </c>
      <c r="I10" s="11">
        <v>120</v>
      </c>
      <c r="J10" s="37"/>
      <c r="K10" s="101" t="s">
        <v>154</v>
      </c>
      <c r="L10" s="14"/>
      <c r="M10" s="14"/>
      <c r="N10" s="14"/>
    </row>
    <row r="11" spans="1:14" s="1" customFormat="1" ht="60" x14ac:dyDescent="0.25">
      <c r="A11" s="30" t="s">
        <v>394</v>
      </c>
      <c r="B11" s="30" t="s">
        <v>395</v>
      </c>
      <c r="C11" s="9">
        <v>36684</v>
      </c>
      <c r="D11" s="9">
        <v>37226</v>
      </c>
      <c r="E11" s="7" t="s">
        <v>149</v>
      </c>
      <c r="F11" s="10">
        <f t="shared" si="0"/>
        <v>1</v>
      </c>
      <c r="G11" s="10">
        <f t="shared" si="1"/>
        <v>5</v>
      </c>
      <c r="H11" s="10">
        <f t="shared" si="2"/>
        <v>25</v>
      </c>
      <c r="I11" s="11">
        <v>0</v>
      </c>
      <c r="J11" s="37" t="s">
        <v>377</v>
      </c>
      <c r="K11" s="101" t="s">
        <v>154</v>
      </c>
      <c r="L11" s="14"/>
      <c r="M11" s="14"/>
      <c r="N11" s="14"/>
    </row>
    <row r="12" spans="1:14" s="1" customFormat="1" ht="60" x14ac:dyDescent="0.25">
      <c r="A12" s="30" t="s">
        <v>394</v>
      </c>
      <c r="B12" s="30" t="s">
        <v>396</v>
      </c>
      <c r="C12" s="9">
        <v>36020</v>
      </c>
      <c r="D12" s="9">
        <v>36203</v>
      </c>
      <c r="E12" s="7" t="s">
        <v>149</v>
      </c>
      <c r="F12" s="10">
        <f t="shared" si="0"/>
        <v>0</v>
      </c>
      <c r="G12" s="10">
        <f t="shared" si="1"/>
        <v>6</v>
      </c>
      <c r="H12" s="10">
        <f t="shared" si="2"/>
        <v>0</v>
      </c>
      <c r="I12" s="11">
        <v>0</v>
      </c>
      <c r="J12" s="37"/>
      <c r="K12" s="101" t="s">
        <v>154</v>
      </c>
      <c r="L12" s="14"/>
      <c r="M12" s="14"/>
      <c r="N12" s="14"/>
    </row>
    <row r="13" spans="1:14" s="1" customFormat="1" ht="45" x14ac:dyDescent="0.25">
      <c r="A13" s="30" t="s">
        <v>391</v>
      </c>
      <c r="B13" s="30" t="s">
        <v>397</v>
      </c>
      <c r="C13" s="9">
        <v>35796</v>
      </c>
      <c r="D13" s="9">
        <v>37711</v>
      </c>
      <c r="E13" s="7"/>
      <c r="F13" s="10">
        <f t="shared" si="0"/>
        <v>5</v>
      </c>
      <c r="G13" s="10">
        <f t="shared" si="1"/>
        <v>3</v>
      </c>
      <c r="H13" s="10">
        <f t="shared" si="2"/>
        <v>0</v>
      </c>
      <c r="I13" s="11">
        <v>0</v>
      </c>
      <c r="J13" s="37" t="s">
        <v>398</v>
      </c>
      <c r="K13" s="101" t="s">
        <v>155</v>
      </c>
      <c r="L13" s="14"/>
      <c r="M13" s="14"/>
      <c r="N13" s="14"/>
    </row>
    <row r="14" spans="1:14" s="1" customFormat="1" ht="75" x14ac:dyDescent="0.25">
      <c r="A14" s="30" t="s">
        <v>399</v>
      </c>
      <c r="B14" s="30" t="s">
        <v>400</v>
      </c>
      <c r="C14" s="9">
        <v>35429</v>
      </c>
      <c r="D14" s="9">
        <v>35610</v>
      </c>
      <c r="E14" s="7" t="s">
        <v>149</v>
      </c>
      <c r="F14" s="10">
        <f t="shared" si="0"/>
        <v>0</v>
      </c>
      <c r="G14" s="10">
        <f t="shared" si="1"/>
        <v>6</v>
      </c>
      <c r="H14" s="10">
        <f t="shared" si="2"/>
        <v>0</v>
      </c>
      <c r="I14" s="11">
        <v>0</v>
      </c>
      <c r="J14" s="37"/>
      <c r="K14" s="101" t="s">
        <v>154</v>
      </c>
      <c r="L14" s="14"/>
      <c r="M14" s="14"/>
      <c r="N14" s="14"/>
    </row>
    <row r="15" spans="1:14" s="1" customFormat="1" x14ac:dyDescent="0.25">
      <c r="A15" s="30"/>
      <c r="B15" s="30"/>
      <c r="C15" s="9"/>
      <c r="D15" s="9"/>
      <c r="E15" s="7"/>
      <c r="F15" s="10">
        <f t="shared" si="0"/>
        <v>0</v>
      </c>
      <c r="G15" s="10">
        <f t="shared" si="1"/>
        <v>0</v>
      </c>
      <c r="H15" s="10">
        <f t="shared" si="2"/>
        <v>0</v>
      </c>
      <c r="I15" s="11">
        <v>0</v>
      </c>
      <c r="J15" s="37"/>
      <c r="K15" s="101"/>
      <c r="L15" s="14"/>
      <c r="M15" s="14"/>
      <c r="N15" s="14"/>
    </row>
    <row r="16" spans="1:14" x14ac:dyDescent="0.25">
      <c r="A16" s="54"/>
      <c r="B16" s="54"/>
      <c r="C16" s="54"/>
      <c r="D16" s="54"/>
      <c r="E16" s="54"/>
      <c r="F16" s="12"/>
      <c r="G16" s="13"/>
      <c r="H16" s="13"/>
      <c r="I16" s="13"/>
      <c r="J16" s="14"/>
      <c r="K16" s="86"/>
      <c r="L16" s="14"/>
      <c r="M16" s="14"/>
      <c r="N16" s="14"/>
    </row>
    <row r="17" spans="1:14" x14ac:dyDescent="0.25">
      <c r="A17" s="54"/>
      <c r="B17" s="54"/>
      <c r="C17" s="54"/>
      <c r="D17" s="54"/>
      <c r="E17" s="15" t="s">
        <v>14</v>
      </c>
      <c r="F17" s="16">
        <f>SUMIFS(F$6:F$15,$K$6:K15,"SI")</f>
        <v>12</v>
      </c>
      <c r="G17" s="16">
        <f>SUMIFS(G$6:G$15,$K$6:$K$15,"SI")</f>
        <v>37</v>
      </c>
      <c r="H17" s="16">
        <f>SUMIFS(H$6:H$15,$K$6:$K$15,"SI")</f>
        <v>44</v>
      </c>
      <c r="I17" s="32"/>
      <c r="J17" s="162" t="s">
        <v>15</v>
      </c>
      <c r="K17" s="162"/>
      <c r="L17" s="14"/>
      <c r="M17" s="14"/>
      <c r="N17" s="14"/>
    </row>
    <row r="18" spans="1:14" x14ac:dyDescent="0.25">
      <c r="A18" s="54"/>
      <c r="B18" s="54"/>
      <c r="C18" s="54"/>
      <c r="D18" s="54"/>
      <c r="E18" s="17" t="s">
        <v>16</v>
      </c>
      <c r="F18" s="18">
        <f>F17+J18</f>
        <v>15</v>
      </c>
      <c r="G18" s="18">
        <f>G17-(ROUNDDOWN((G17+K18)/12,0)*12)+K18</f>
        <v>2</v>
      </c>
      <c r="H18" s="18">
        <f>H17-(K18*30)</f>
        <v>14</v>
      </c>
      <c r="I18" s="32"/>
      <c r="J18" s="103">
        <f>ROUNDDOWN((G17+K18)/12,0)</f>
        <v>3</v>
      </c>
      <c r="K18" s="103">
        <f>ROUNDDOWN(H17/30,0)</f>
        <v>1</v>
      </c>
      <c r="L18" s="54"/>
      <c r="M18" s="54"/>
      <c r="N18" s="54"/>
    </row>
    <row r="19" spans="1:14" x14ac:dyDescent="0.25">
      <c r="A19" s="54"/>
      <c r="B19" s="54"/>
      <c r="C19" s="54"/>
      <c r="D19" s="54"/>
      <c r="E19" s="19" t="s">
        <v>17</v>
      </c>
      <c r="F19" s="16">
        <f>SUMIFS(F$6:F$15,$E$6:$E$15,"AMBIENTAL",$K$6:$K$15,"SI")</f>
        <v>12</v>
      </c>
      <c r="G19" s="16">
        <f>SUMIFS(G$6:G$15,$E$6:$E$15,"AMBIENTAL",$K$6:$K$15,"SI")</f>
        <v>34</v>
      </c>
      <c r="H19" s="16">
        <f>SUMIFS(H$6:H$15,$E$6:$E$15,"AMBIENTAL",$K$6:$K$15,"SI")</f>
        <v>29</v>
      </c>
      <c r="I19" s="32"/>
      <c r="J19" s="103"/>
      <c r="K19" s="103"/>
      <c r="L19" s="54"/>
      <c r="M19" s="54"/>
      <c r="N19" s="54"/>
    </row>
    <row r="20" spans="1:14" x14ac:dyDescent="0.25">
      <c r="A20" s="54"/>
      <c r="B20" s="54"/>
      <c r="C20" s="54"/>
      <c r="D20" s="54"/>
      <c r="E20" s="20" t="s">
        <v>18</v>
      </c>
      <c r="F20" s="21">
        <f>F19+J20</f>
        <v>14</v>
      </c>
      <c r="G20" s="21">
        <f>G19-(ROUNDDOWN((G19+K20)/12,0)*12)+K20</f>
        <v>10</v>
      </c>
      <c r="H20" s="21">
        <f>H19-(K20*30)</f>
        <v>29</v>
      </c>
      <c r="I20" s="32"/>
      <c r="J20" s="103">
        <f>ROUNDDOWN((G19+K20)/12,0)</f>
        <v>2</v>
      </c>
      <c r="K20" s="103">
        <f>ROUNDDOWN(H19/30,0)</f>
        <v>0</v>
      </c>
      <c r="L20" s="54"/>
      <c r="M20" s="54"/>
      <c r="N20" s="54"/>
    </row>
    <row r="21" spans="1:14" x14ac:dyDescent="0.25">
      <c r="A21" s="54"/>
      <c r="B21" s="54"/>
      <c r="C21" s="54"/>
      <c r="D21" s="54"/>
      <c r="E21" s="19" t="s">
        <v>19</v>
      </c>
      <c r="F21" s="16">
        <f>SUMIFS(F$6:F$15,$E$6:$E$15,"GENERAL",$K$6:$K$15,"SI")</f>
        <v>0</v>
      </c>
      <c r="G21" s="16">
        <f>SUMIFS(G$6:G$15,$E$6:$E$15,"GENERAL",$K$6:$K$15,"SI")</f>
        <v>3</v>
      </c>
      <c r="H21" s="16">
        <f>SUMIFS(H$6:H$15,$E$6:$E$15,"GENERAL",$K$6:$K$15,"SI")</f>
        <v>15</v>
      </c>
      <c r="I21" s="32"/>
      <c r="J21" s="103"/>
      <c r="K21" s="103"/>
      <c r="L21" s="54"/>
      <c r="M21" s="54"/>
      <c r="N21" s="54"/>
    </row>
    <row r="22" spans="1:14" x14ac:dyDescent="0.25">
      <c r="A22" s="54"/>
      <c r="B22" s="54"/>
      <c r="C22" s="54"/>
      <c r="D22" s="54"/>
      <c r="E22" s="22" t="s">
        <v>20</v>
      </c>
      <c r="F22" s="23">
        <f>F21+J22</f>
        <v>0</v>
      </c>
      <c r="G22" s="23">
        <f>G21-(ROUNDDOWN((G21+K22)/12,0)*12)+K22</f>
        <v>3</v>
      </c>
      <c r="H22" s="23">
        <f>H21-(K22*30)</f>
        <v>15</v>
      </c>
      <c r="I22" s="32"/>
      <c r="J22" s="103">
        <f>ROUNDDOWN((G21+K22)/12,0)</f>
        <v>0</v>
      </c>
      <c r="K22" s="103">
        <f>ROUNDDOWN(H21/30,0)</f>
        <v>0</v>
      </c>
      <c r="L22" s="54"/>
      <c r="M22" s="54"/>
      <c r="N22" s="54"/>
    </row>
    <row r="23" spans="1:14" x14ac:dyDescent="0.25">
      <c r="A23" s="137" t="s">
        <v>76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54"/>
      <c r="M23" s="54"/>
      <c r="N23" s="54"/>
    </row>
    <row r="24" spans="1:14" x14ac:dyDescent="0.25">
      <c r="A24" s="54"/>
      <c r="B24" s="54"/>
      <c r="C24" s="54"/>
      <c r="D24" s="54"/>
      <c r="E24" s="54"/>
      <c r="F24" s="54"/>
      <c r="G24" s="88"/>
      <c r="H24" s="87"/>
      <c r="I24" s="87"/>
      <c r="J24" s="54"/>
      <c r="K24" s="85"/>
      <c r="L24" s="54"/>
      <c r="M24" s="54"/>
      <c r="N24" s="54"/>
    </row>
    <row r="25" spans="1:14" x14ac:dyDescent="0.25">
      <c r="A25" s="54"/>
      <c r="B25" s="54"/>
      <c r="C25" s="54"/>
      <c r="D25" s="54"/>
      <c r="E25" s="54"/>
      <c r="F25" s="54"/>
      <c r="G25" s="54"/>
      <c r="H25" s="54"/>
      <c r="I25" s="54"/>
      <c r="J25" s="14"/>
      <c r="K25" s="85"/>
      <c r="L25" s="54"/>
      <c r="M25" s="54"/>
      <c r="N25" s="54"/>
    </row>
    <row r="26" spans="1:14" ht="15.75" thickBot="1" x14ac:dyDescent="0.3">
      <c r="A26" s="54"/>
      <c r="B26" s="126"/>
      <c r="C26" s="54"/>
      <c r="D26" s="126"/>
      <c r="E26" s="126"/>
      <c r="F26" s="54"/>
      <c r="G26" s="54"/>
      <c r="H26" s="54"/>
      <c r="I26" s="126"/>
      <c r="J26" s="127"/>
      <c r="K26" s="85"/>
      <c r="L26" s="54"/>
      <c r="M26" s="54"/>
      <c r="N26" s="54"/>
    </row>
    <row r="27" spans="1:14" x14ac:dyDescent="0.25">
      <c r="A27" s="54"/>
      <c r="B27" s="54"/>
      <c r="C27" s="54"/>
      <c r="D27" s="54"/>
      <c r="E27" s="54"/>
      <c r="F27" s="54"/>
      <c r="G27" s="54"/>
      <c r="H27" s="54"/>
      <c r="I27" s="54"/>
      <c r="J27" s="14"/>
      <c r="K27" s="85"/>
      <c r="L27" s="54"/>
      <c r="M27" s="54"/>
      <c r="N27" s="54"/>
    </row>
    <row r="28" spans="1:14" x14ac:dyDescent="0.25">
      <c r="A28" s="54"/>
      <c r="B28" s="54"/>
      <c r="C28" s="54"/>
      <c r="D28" s="54"/>
      <c r="E28" s="54"/>
      <c r="F28" s="54"/>
      <c r="G28" s="54"/>
      <c r="H28" s="54"/>
      <c r="I28" s="54"/>
      <c r="J28" s="14"/>
      <c r="K28" s="85"/>
      <c r="L28" s="54"/>
      <c r="M28" s="54"/>
      <c r="N28" s="54"/>
    </row>
    <row r="29" spans="1:14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14"/>
      <c r="K29" s="85"/>
      <c r="L29" s="54"/>
      <c r="M29" s="54"/>
      <c r="N29" s="54"/>
    </row>
    <row r="30" spans="1:14" ht="15.75" thickBot="1" x14ac:dyDescent="0.3">
      <c r="A30" s="54"/>
      <c r="B30" s="126"/>
      <c r="C30" s="54"/>
      <c r="D30" s="126"/>
      <c r="E30" s="126"/>
      <c r="F30" s="54"/>
      <c r="G30" s="54"/>
      <c r="H30" s="54"/>
      <c r="I30" s="126"/>
      <c r="J30" s="127"/>
      <c r="K30" s="85"/>
      <c r="L30" s="54"/>
      <c r="M30" s="54"/>
      <c r="N30" s="54"/>
    </row>
    <row r="31" spans="1:14" x14ac:dyDescent="0.25">
      <c r="A31" s="54"/>
      <c r="B31" s="54"/>
      <c r="C31" s="54"/>
      <c r="D31" s="54"/>
      <c r="E31" s="54"/>
      <c r="F31" s="54"/>
      <c r="G31" s="54"/>
      <c r="H31" s="54"/>
      <c r="I31" s="54"/>
      <c r="J31" s="14"/>
      <c r="K31" s="85"/>
      <c r="L31" s="54"/>
      <c r="M31" s="54"/>
      <c r="N31" s="54"/>
    </row>
  </sheetData>
  <autoFilter ref="A5:K15"/>
  <sortState ref="A6:K16">
    <sortCondition ref="C6:C16"/>
  </sortState>
  <customSheetViews>
    <customSheetView guid="{DFB4BDB3-5D3E-4DA0-A3F8-EB9B3B103ABC}" scale="95" showGridLines="0" fitToPage="1" showAutoFilter="1">
      <selection sqref="A1:K1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65" orientation="landscape" r:id="rId1"/>
      <autoFilter ref="A5:K15"/>
    </customSheetView>
  </customSheetViews>
  <mergeCells count="11">
    <mergeCell ref="A1:K1"/>
    <mergeCell ref="B2:D2"/>
    <mergeCell ref="J2:K2"/>
    <mergeCell ref="B3:D3"/>
    <mergeCell ref="J3:K4"/>
    <mergeCell ref="G4:I4"/>
    <mergeCell ref="J17:K17"/>
    <mergeCell ref="A23:K23"/>
    <mergeCell ref="F3:I3"/>
    <mergeCell ref="B4:D4"/>
    <mergeCell ref="F2:I2"/>
  </mergeCells>
  <conditionalFormatting sqref="F4:G4">
    <cfRule type="containsText" dxfId="27" priority="1" operator="containsText" text="NO">
      <formula>NOT(ISERROR(SEARCH("NO",F4)))</formula>
    </cfRule>
    <cfRule type="containsText" dxfId="26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15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15">
      <formula1>"AMBIENTAL,GENERAL"</formula1>
    </dataValidation>
    <dataValidation type="list" allowBlank="1" showInputMessage="1" showErrorMessage="1" sqref="K6:K15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zoomScale="82" zoomScaleNormal="82" workbookViewId="0">
      <selection sqref="A1:K1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ht="22.5" customHeight="1" x14ac:dyDescent="0.25">
      <c r="A2" s="55" t="s">
        <v>0</v>
      </c>
      <c r="B2" s="148" t="s">
        <v>90</v>
      </c>
      <c r="C2" s="149"/>
      <c r="D2" s="150"/>
      <c r="E2" s="55" t="s">
        <v>1</v>
      </c>
      <c r="F2" s="151">
        <v>17656065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ht="45" x14ac:dyDescent="0.25">
      <c r="A3" s="26" t="s">
        <v>69</v>
      </c>
      <c r="B3" s="138" t="s">
        <v>360</v>
      </c>
      <c r="C3" s="139"/>
      <c r="D3" s="140"/>
      <c r="E3" s="26" t="s">
        <v>70</v>
      </c>
      <c r="F3" s="141" t="s">
        <v>361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ht="45" x14ac:dyDescent="0.25">
      <c r="A4" s="25" t="s">
        <v>71</v>
      </c>
      <c r="B4" s="144" t="s">
        <v>362</v>
      </c>
      <c r="C4" s="145"/>
      <c r="D4" s="146"/>
      <c r="E4" s="56" t="s">
        <v>2</v>
      </c>
      <c r="F4" s="128" t="str">
        <f>IF(AND(F33&gt;=1,IF(B4&lt;&gt;"",F31&gt;=4,F31&gt;=7)),"SI CUMPLE","NO CUMPLE")</f>
        <v>SI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30" x14ac:dyDescent="0.25">
      <c r="A6" s="30" t="s">
        <v>363</v>
      </c>
      <c r="B6" s="30"/>
      <c r="C6" s="9">
        <v>41663</v>
      </c>
      <c r="D6" s="8">
        <v>41486</v>
      </c>
      <c r="E6" s="7"/>
      <c r="F6" s="10" t="e">
        <f>DATEDIF(C6,D6+1,"y")</f>
        <v>#NUM!</v>
      </c>
      <c r="G6" s="10" t="e">
        <f>DATEDIF(C6,D6+1,"ym")</f>
        <v>#NUM!</v>
      </c>
      <c r="H6" s="10" t="e">
        <f>IF(D6=0,0,DATEDIF(C6,D6+1,"md"))+ROUNDDOWN(I6/8,0)</f>
        <v>#NUM!</v>
      </c>
      <c r="I6" s="11">
        <v>0</v>
      </c>
      <c r="J6" s="37" t="s">
        <v>364</v>
      </c>
      <c r="K6" s="101" t="s">
        <v>155</v>
      </c>
      <c r="L6" s="14"/>
      <c r="M6" s="14"/>
      <c r="N6" s="14"/>
    </row>
    <row r="7" spans="1:14" s="1" customFormat="1" ht="30" x14ac:dyDescent="0.25">
      <c r="A7" s="30" t="s">
        <v>363</v>
      </c>
      <c r="B7" s="30" t="s">
        <v>365</v>
      </c>
      <c r="C7" s="9">
        <v>41955</v>
      </c>
      <c r="D7" s="8">
        <v>42004</v>
      </c>
      <c r="E7" s="7" t="s">
        <v>149</v>
      </c>
      <c r="F7" s="10">
        <f>DATEDIF(C7,D7+1,"y")</f>
        <v>0</v>
      </c>
      <c r="G7" s="10">
        <f>DATEDIF(C7,D7+1,"ym")</f>
        <v>1</v>
      </c>
      <c r="H7" s="10">
        <f>IF(D7=0,0,DATEDIF(C7,D7+1,"md"))+ROUNDDOWN(I7/8,0)</f>
        <v>20</v>
      </c>
      <c r="I7" s="11">
        <v>0</v>
      </c>
      <c r="J7" s="37"/>
      <c r="K7" s="101" t="s">
        <v>154</v>
      </c>
      <c r="L7" s="14"/>
      <c r="M7" s="14"/>
      <c r="N7" s="14"/>
    </row>
    <row r="8" spans="1:14" s="1" customFormat="1" ht="30" x14ac:dyDescent="0.25">
      <c r="A8" s="30" t="s">
        <v>363</v>
      </c>
      <c r="B8" s="30" t="s">
        <v>365</v>
      </c>
      <c r="C8" s="9">
        <v>42020</v>
      </c>
      <c r="D8" s="9">
        <v>42124</v>
      </c>
      <c r="E8" s="7" t="s">
        <v>149</v>
      </c>
      <c r="F8" s="10">
        <f>DATEDIF(C8,D8+1,"y")</f>
        <v>0</v>
      </c>
      <c r="G8" s="10">
        <f>DATEDIF(C8,D8+1,"ym")</f>
        <v>3</v>
      </c>
      <c r="H8" s="10">
        <f>IF(D8=0,0,DATEDIF(C8,D8+1,"md"))+ROUNDDOWN(I8/8,0)</f>
        <v>15</v>
      </c>
      <c r="I8" s="11">
        <v>0</v>
      </c>
      <c r="J8" s="37"/>
      <c r="K8" s="101" t="s">
        <v>154</v>
      </c>
      <c r="L8" s="14"/>
      <c r="M8" s="14"/>
      <c r="N8" s="14"/>
    </row>
    <row r="9" spans="1:14" s="1" customFormat="1" x14ac:dyDescent="0.25">
      <c r="A9" s="30" t="s">
        <v>366</v>
      </c>
      <c r="B9" s="30" t="s">
        <v>367</v>
      </c>
      <c r="C9" s="9">
        <v>41620</v>
      </c>
      <c r="D9" s="9">
        <v>41660</v>
      </c>
      <c r="E9" s="7" t="s">
        <v>116</v>
      </c>
      <c r="F9" s="10">
        <f>DATEDIF(C9,D9+1,"y")</f>
        <v>0</v>
      </c>
      <c r="G9" s="10">
        <f>DATEDIF(C9,D9+1,"ym")</f>
        <v>1</v>
      </c>
      <c r="H9" s="10">
        <f>IF(D9=0,0,DATEDIF(C9,D9+1,"md"))+ROUNDDOWN(I9/8,0)</f>
        <v>10</v>
      </c>
      <c r="I9" s="11">
        <v>0</v>
      </c>
      <c r="J9" s="37"/>
      <c r="K9" s="101" t="s">
        <v>154</v>
      </c>
      <c r="L9" s="14"/>
      <c r="M9" s="14"/>
      <c r="N9" s="14"/>
    </row>
    <row r="10" spans="1:14" s="1" customFormat="1" ht="30" x14ac:dyDescent="0.25">
      <c r="A10" s="30" t="s">
        <v>368</v>
      </c>
      <c r="B10" s="30" t="s">
        <v>369</v>
      </c>
      <c r="C10" s="9">
        <v>40434</v>
      </c>
      <c r="D10" s="9">
        <v>40798</v>
      </c>
      <c r="E10" s="7" t="s">
        <v>149</v>
      </c>
      <c r="F10" s="10">
        <f t="shared" ref="F10:F23" si="0">DATEDIF(C10,D10+1,"y")</f>
        <v>1</v>
      </c>
      <c r="G10" s="10">
        <f t="shared" ref="G10:G23" si="1">DATEDIF(C10,D10+1,"ym")</f>
        <v>0</v>
      </c>
      <c r="H10" s="10">
        <f t="shared" ref="H10:H23" si="2">IF(D10=0,0,DATEDIF(C10,D10+1,"md"))+ROUNDDOWN(I10/8,0)</f>
        <v>0</v>
      </c>
      <c r="I10" s="11">
        <v>0</v>
      </c>
      <c r="J10" s="37"/>
      <c r="K10" s="101" t="s">
        <v>154</v>
      </c>
      <c r="L10" s="14"/>
      <c r="M10" s="14"/>
      <c r="N10" s="14"/>
    </row>
    <row r="11" spans="1:14" s="1" customFormat="1" x14ac:dyDescent="0.25">
      <c r="A11" s="30" t="s">
        <v>368</v>
      </c>
      <c r="B11" s="30" t="s">
        <v>370</v>
      </c>
      <c r="C11" s="9">
        <v>40634</v>
      </c>
      <c r="D11" s="9">
        <v>41516</v>
      </c>
      <c r="E11" s="7" t="s">
        <v>116</v>
      </c>
      <c r="F11" s="10">
        <f t="shared" si="0"/>
        <v>2</v>
      </c>
      <c r="G11" s="10">
        <f t="shared" si="1"/>
        <v>4</v>
      </c>
      <c r="H11" s="10">
        <f t="shared" si="2"/>
        <v>30</v>
      </c>
      <c r="I11" s="11">
        <v>0</v>
      </c>
      <c r="J11" s="37"/>
      <c r="K11" s="101" t="s">
        <v>154</v>
      </c>
      <c r="L11" s="14"/>
      <c r="M11" s="14"/>
      <c r="N11" s="14"/>
    </row>
    <row r="12" spans="1:14" s="1" customFormat="1" ht="30" x14ac:dyDescent="0.25">
      <c r="A12" s="30" t="s">
        <v>201</v>
      </c>
      <c r="B12" s="30" t="s">
        <v>371</v>
      </c>
      <c r="C12" s="9">
        <v>40969</v>
      </c>
      <c r="D12" s="9">
        <v>41077</v>
      </c>
      <c r="E12" s="7" t="s">
        <v>116</v>
      </c>
      <c r="F12" s="10">
        <f t="shared" si="0"/>
        <v>0</v>
      </c>
      <c r="G12" s="10">
        <f t="shared" si="1"/>
        <v>3</v>
      </c>
      <c r="H12" s="10">
        <f t="shared" si="2"/>
        <v>17</v>
      </c>
      <c r="I12" s="11">
        <v>0</v>
      </c>
      <c r="J12" s="37" t="s">
        <v>372</v>
      </c>
      <c r="K12" s="101" t="s">
        <v>155</v>
      </c>
      <c r="L12" s="14"/>
      <c r="M12" s="14"/>
      <c r="N12" s="14"/>
    </row>
    <row r="13" spans="1:14" s="1" customFormat="1" ht="30" x14ac:dyDescent="0.25">
      <c r="A13" s="30" t="s">
        <v>373</v>
      </c>
      <c r="B13" s="30" t="s">
        <v>374</v>
      </c>
      <c r="C13" s="9">
        <v>37113</v>
      </c>
      <c r="D13" s="9">
        <v>38328</v>
      </c>
      <c r="E13" s="7" t="s">
        <v>149</v>
      </c>
      <c r="F13" s="10">
        <v>0</v>
      </c>
      <c r="G13" s="10">
        <v>0</v>
      </c>
      <c r="H13" s="10">
        <v>0</v>
      </c>
      <c r="I13" s="11">
        <v>448</v>
      </c>
      <c r="J13" s="37"/>
      <c r="K13" s="101" t="s">
        <v>154</v>
      </c>
      <c r="L13" s="14"/>
      <c r="M13" s="14"/>
      <c r="N13" s="14"/>
    </row>
    <row r="14" spans="1:14" s="1" customFormat="1" ht="60" x14ac:dyDescent="0.25">
      <c r="A14" s="30" t="s">
        <v>375</v>
      </c>
      <c r="B14" s="30" t="s">
        <v>376</v>
      </c>
      <c r="C14" s="9">
        <v>40128</v>
      </c>
      <c r="D14" s="9">
        <v>40211</v>
      </c>
      <c r="E14" s="7" t="s">
        <v>149</v>
      </c>
      <c r="F14" s="10">
        <f t="shared" si="0"/>
        <v>0</v>
      </c>
      <c r="G14" s="10">
        <f t="shared" si="1"/>
        <v>2</v>
      </c>
      <c r="H14" s="10">
        <f t="shared" si="2"/>
        <v>23</v>
      </c>
      <c r="I14" s="11">
        <v>0</v>
      </c>
      <c r="J14" s="37"/>
      <c r="K14" s="101" t="s">
        <v>154</v>
      </c>
      <c r="L14" s="14"/>
      <c r="M14" s="14"/>
      <c r="N14" s="14"/>
    </row>
    <row r="15" spans="1:14" s="1" customFormat="1" ht="60" x14ac:dyDescent="0.25">
      <c r="A15" s="30" t="s">
        <v>375</v>
      </c>
      <c r="B15" s="30" t="s">
        <v>376</v>
      </c>
      <c r="C15" s="9">
        <v>40212</v>
      </c>
      <c r="D15" s="9">
        <v>40239</v>
      </c>
      <c r="E15" s="7" t="s">
        <v>149</v>
      </c>
      <c r="F15" s="10">
        <f t="shared" si="0"/>
        <v>0</v>
      </c>
      <c r="G15" s="10">
        <f t="shared" si="1"/>
        <v>1</v>
      </c>
      <c r="H15" s="10">
        <f t="shared" si="2"/>
        <v>0</v>
      </c>
      <c r="I15" s="11">
        <v>0</v>
      </c>
      <c r="J15" s="37" t="s">
        <v>377</v>
      </c>
      <c r="K15" s="101" t="s">
        <v>154</v>
      </c>
      <c r="L15" s="14"/>
      <c r="M15" s="14"/>
      <c r="N15" s="14"/>
    </row>
    <row r="16" spans="1:14" s="1" customFormat="1" ht="60" x14ac:dyDescent="0.25">
      <c r="A16" s="30" t="s">
        <v>375</v>
      </c>
      <c r="B16" s="30" t="s">
        <v>376</v>
      </c>
      <c r="C16" s="9">
        <v>39875</v>
      </c>
      <c r="D16" s="9">
        <v>40388</v>
      </c>
      <c r="E16" s="7" t="s">
        <v>149</v>
      </c>
      <c r="F16" s="10">
        <f t="shared" si="0"/>
        <v>1</v>
      </c>
      <c r="G16" s="10">
        <f t="shared" si="1"/>
        <v>4</v>
      </c>
      <c r="H16" s="10">
        <f t="shared" si="2"/>
        <v>27</v>
      </c>
      <c r="I16" s="11">
        <v>0</v>
      </c>
      <c r="J16" s="37" t="s">
        <v>377</v>
      </c>
      <c r="K16" s="101" t="s">
        <v>154</v>
      </c>
      <c r="L16" s="14"/>
      <c r="M16" s="14"/>
      <c r="N16" s="14"/>
    </row>
    <row r="17" spans="1:14" s="1" customFormat="1" ht="45" x14ac:dyDescent="0.25">
      <c r="A17" s="30" t="s">
        <v>147</v>
      </c>
      <c r="B17" s="30" t="s">
        <v>378</v>
      </c>
      <c r="C17" s="9">
        <v>37316</v>
      </c>
      <c r="D17" s="9">
        <v>37346</v>
      </c>
      <c r="E17" s="7" t="s">
        <v>149</v>
      </c>
      <c r="F17" s="10">
        <f t="shared" si="0"/>
        <v>0</v>
      </c>
      <c r="G17" s="10">
        <f t="shared" si="1"/>
        <v>1</v>
      </c>
      <c r="H17" s="10">
        <f t="shared" si="2"/>
        <v>0</v>
      </c>
      <c r="I17" s="11">
        <v>0</v>
      </c>
      <c r="J17" s="37"/>
      <c r="K17" s="101" t="s">
        <v>154</v>
      </c>
      <c r="L17" s="14"/>
      <c r="M17" s="14"/>
      <c r="N17" s="14"/>
    </row>
    <row r="18" spans="1:14" s="1" customFormat="1" ht="45" x14ac:dyDescent="0.25">
      <c r="A18" s="30" t="s">
        <v>147</v>
      </c>
      <c r="B18" s="30" t="s">
        <v>378</v>
      </c>
      <c r="C18" s="9">
        <v>37347</v>
      </c>
      <c r="D18" s="9">
        <v>37437</v>
      </c>
      <c r="E18" s="7" t="s">
        <v>149</v>
      </c>
      <c r="F18" s="10">
        <f t="shared" si="0"/>
        <v>0</v>
      </c>
      <c r="G18" s="10">
        <f t="shared" si="1"/>
        <v>3</v>
      </c>
      <c r="H18" s="10">
        <f t="shared" si="2"/>
        <v>0</v>
      </c>
      <c r="I18" s="11">
        <v>0</v>
      </c>
      <c r="J18" s="37"/>
      <c r="K18" s="101" t="s">
        <v>154</v>
      </c>
      <c r="L18" s="14"/>
      <c r="M18" s="14"/>
      <c r="N18" s="14"/>
    </row>
    <row r="19" spans="1:14" ht="60" x14ac:dyDescent="0.25">
      <c r="A19" s="30" t="s">
        <v>147</v>
      </c>
      <c r="B19" s="35" t="s">
        <v>379</v>
      </c>
      <c r="C19" s="9">
        <v>37827</v>
      </c>
      <c r="D19" s="9">
        <v>37955</v>
      </c>
      <c r="E19" s="7" t="s">
        <v>149</v>
      </c>
      <c r="F19" s="10">
        <f t="shared" si="0"/>
        <v>0</v>
      </c>
      <c r="G19" s="10">
        <f t="shared" si="1"/>
        <v>4</v>
      </c>
      <c r="H19" s="10">
        <f t="shared" si="2"/>
        <v>6</v>
      </c>
      <c r="I19" s="11">
        <v>0</v>
      </c>
      <c r="J19" s="37"/>
      <c r="K19" s="101" t="s">
        <v>154</v>
      </c>
      <c r="L19" s="14"/>
      <c r="M19" s="14"/>
      <c r="N19" s="14"/>
    </row>
    <row r="20" spans="1:14" ht="45" x14ac:dyDescent="0.25">
      <c r="A20" s="30" t="s">
        <v>147</v>
      </c>
      <c r="B20" s="35" t="s">
        <v>380</v>
      </c>
      <c r="C20" s="9">
        <v>38110</v>
      </c>
      <c r="D20" s="9">
        <v>38352</v>
      </c>
      <c r="E20" s="7" t="s">
        <v>149</v>
      </c>
      <c r="F20" s="10">
        <f t="shared" si="0"/>
        <v>0</v>
      </c>
      <c r="G20" s="10">
        <f t="shared" si="1"/>
        <v>7</v>
      </c>
      <c r="H20" s="10">
        <f t="shared" si="2"/>
        <v>29</v>
      </c>
      <c r="I20" s="11">
        <v>0</v>
      </c>
      <c r="J20" s="37"/>
      <c r="K20" s="101" t="s">
        <v>154</v>
      </c>
      <c r="L20" s="14"/>
      <c r="M20" s="14"/>
      <c r="N20" s="14"/>
    </row>
    <row r="21" spans="1:14" ht="45" x14ac:dyDescent="0.25">
      <c r="A21" s="30" t="s">
        <v>147</v>
      </c>
      <c r="B21" s="35" t="s">
        <v>380</v>
      </c>
      <c r="C21" s="8">
        <v>38427</v>
      </c>
      <c r="D21" s="9">
        <v>38579</v>
      </c>
      <c r="E21" s="7" t="s">
        <v>149</v>
      </c>
      <c r="F21" s="10">
        <f t="shared" si="0"/>
        <v>0</v>
      </c>
      <c r="G21" s="10">
        <f t="shared" si="1"/>
        <v>5</v>
      </c>
      <c r="H21" s="10">
        <f t="shared" si="2"/>
        <v>0</v>
      </c>
      <c r="I21" s="11">
        <v>0</v>
      </c>
      <c r="J21" s="37"/>
      <c r="K21" s="101" t="s">
        <v>154</v>
      </c>
      <c r="L21" s="14"/>
      <c r="M21" s="14"/>
      <c r="N21" s="14"/>
    </row>
    <row r="22" spans="1:14" ht="45" x14ac:dyDescent="0.25">
      <c r="A22" s="30" t="s">
        <v>147</v>
      </c>
      <c r="B22" s="35" t="s">
        <v>380</v>
      </c>
      <c r="C22" s="9">
        <v>38583</v>
      </c>
      <c r="D22" s="9">
        <v>38704</v>
      </c>
      <c r="E22" s="7" t="s">
        <v>149</v>
      </c>
      <c r="F22" s="10">
        <f t="shared" si="0"/>
        <v>0</v>
      </c>
      <c r="G22" s="10">
        <f t="shared" si="1"/>
        <v>4</v>
      </c>
      <c r="H22" s="10">
        <f t="shared" si="2"/>
        <v>0</v>
      </c>
      <c r="I22" s="11">
        <v>0</v>
      </c>
      <c r="J22" s="37"/>
      <c r="K22" s="101" t="s">
        <v>154</v>
      </c>
      <c r="L22" s="14"/>
      <c r="M22" s="14"/>
      <c r="N22" s="14"/>
    </row>
    <row r="23" spans="1:14" ht="45" x14ac:dyDescent="0.25">
      <c r="A23" s="30" t="s">
        <v>147</v>
      </c>
      <c r="B23" s="35" t="s">
        <v>380</v>
      </c>
      <c r="C23" s="9">
        <v>38741</v>
      </c>
      <c r="D23" s="9">
        <v>39074</v>
      </c>
      <c r="E23" s="7" t="s">
        <v>149</v>
      </c>
      <c r="F23" s="10">
        <f t="shared" si="0"/>
        <v>0</v>
      </c>
      <c r="G23" s="10">
        <f t="shared" si="1"/>
        <v>11</v>
      </c>
      <c r="H23" s="10">
        <f t="shared" si="2"/>
        <v>0</v>
      </c>
      <c r="I23" s="11">
        <v>0</v>
      </c>
      <c r="J23" s="37"/>
      <c r="K23" s="101" t="s">
        <v>154</v>
      </c>
      <c r="L23" s="14"/>
      <c r="M23" s="14"/>
      <c r="N23" s="14"/>
    </row>
    <row r="24" spans="1:14" ht="45" x14ac:dyDescent="0.25">
      <c r="A24" s="30" t="s">
        <v>147</v>
      </c>
      <c r="B24" s="35" t="s">
        <v>380</v>
      </c>
      <c r="C24" s="9">
        <v>39151</v>
      </c>
      <c r="D24" s="9">
        <v>39440</v>
      </c>
      <c r="E24" s="7" t="s">
        <v>149</v>
      </c>
      <c r="F24" s="10">
        <f>DATEDIF(C24,D24+1,"y")</f>
        <v>0</v>
      </c>
      <c r="G24" s="10">
        <f>DATEDIF(C24,D24+1,"ym")</f>
        <v>9</v>
      </c>
      <c r="H24" s="10">
        <f>IF(D24=0,0,DATEDIF(C24,D24+1,"md"))+ROUNDDOWN(I24/8,0)</f>
        <v>15</v>
      </c>
      <c r="I24" s="11">
        <v>0</v>
      </c>
      <c r="J24" s="37"/>
      <c r="K24" s="101" t="s">
        <v>154</v>
      </c>
      <c r="L24" s="14"/>
      <c r="M24" s="14"/>
      <c r="N24" s="14"/>
    </row>
    <row r="25" spans="1:14" ht="45" x14ac:dyDescent="0.25">
      <c r="A25" s="30" t="s">
        <v>147</v>
      </c>
      <c r="B25" s="35" t="s">
        <v>381</v>
      </c>
      <c r="C25" s="9">
        <v>39507</v>
      </c>
      <c r="D25" s="9">
        <v>39872</v>
      </c>
      <c r="E25" s="7" t="s">
        <v>149</v>
      </c>
      <c r="F25" s="10">
        <f>DATEDIF(C25,D25+1,"y")</f>
        <v>1</v>
      </c>
      <c r="G25" s="10">
        <f>DATEDIF(C25,D25+1,"ym")</f>
        <v>0</v>
      </c>
      <c r="H25" s="10"/>
      <c r="I25" s="11"/>
      <c r="J25" s="37"/>
      <c r="K25" s="101" t="s">
        <v>154</v>
      </c>
      <c r="L25" s="14"/>
      <c r="M25" s="14"/>
      <c r="N25" s="14"/>
    </row>
    <row r="26" spans="1:14" ht="45" x14ac:dyDescent="0.25">
      <c r="A26" s="30" t="s">
        <v>147</v>
      </c>
      <c r="B26" s="35" t="s">
        <v>382</v>
      </c>
      <c r="C26" s="9">
        <v>39906</v>
      </c>
      <c r="D26" s="9">
        <v>40149</v>
      </c>
      <c r="E26" s="7" t="s">
        <v>149</v>
      </c>
      <c r="F26" s="10">
        <f>DATEDIF(C26,D26+1,"y")</f>
        <v>0</v>
      </c>
      <c r="G26" s="10">
        <f>DATEDIF(C26,D26+1,"ym")</f>
        <v>8</v>
      </c>
      <c r="H26" s="10"/>
      <c r="I26" s="11"/>
      <c r="J26" s="37"/>
      <c r="K26" s="101" t="s">
        <v>154</v>
      </c>
      <c r="L26" s="14"/>
      <c r="M26" s="14"/>
      <c r="N26" s="14"/>
    </row>
    <row r="27" spans="1:14" ht="30" x14ac:dyDescent="0.25">
      <c r="A27" s="30" t="s">
        <v>383</v>
      </c>
      <c r="B27" s="35" t="s">
        <v>384</v>
      </c>
      <c r="C27" s="9"/>
      <c r="D27" s="9"/>
      <c r="E27" s="7" t="s">
        <v>149</v>
      </c>
      <c r="F27" s="10"/>
      <c r="G27" s="10"/>
      <c r="H27" s="10"/>
      <c r="I27" s="11"/>
      <c r="J27" s="37" t="s">
        <v>385</v>
      </c>
      <c r="K27" s="101" t="s">
        <v>155</v>
      </c>
      <c r="L27" s="14"/>
      <c r="M27" s="14"/>
      <c r="N27" s="14"/>
    </row>
    <row r="28" spans="1:14" x14ac:dyDescent="0.25">
      <c r="A28" s="30"/>
      <c r="B28" s="35"/>
      <c r="C28" s="9"/>
      <c r="D28" s="9"/>
      <c r="E28" s="7"/>
      <c r="F28" s="10"/>
      <c r="G28" s="10"/>
      <c r="H28" s="10"/>
      <c r="I28" s="11"/>
      <c r="J28" s="37"/>
      <c r="K28" s="101"/>
      <c r="L28" s="14"/>
      <c r="M28" s="14"/>
      <c r="N28" s="14"/>
    </row>
    <row r="29" spans="1:14" x14ac:dyDescent="0.25">
      <c r="A29" s="54"/>
      <c r="B29" s="54"/>
      <c r="C29" s="54"/>
      <c r="D29" s="54"/>
      <c r="E29" s="54"/>
      <c r="F29" s="12"/>
      <c r="G29" s="13"/>
      <c r="H29" s="13"/>
      <c r="I29" s="13"/>
      <c r="J29" s="14"/>
      <c r="K29" s="86"/>
      <c r="L29" s="14"/>
      <c r="M29" s="14"/>
      <c r="N29" s="14"/>
    </row>
    <row r="30" spans="1:14" x14ac:dyDescent="0.25">
      <c r="A30" s="54"/>
      <c r="B30" s="54"/>
      <c r="C30" s="54"/>
      <c r="D30" s="54"/>
      <c r="E30" s="15" t="s">
        <v>14</v>
      </c>
      <c r="F30" s="16">
        <f>SUMIFS(F$6:F$28,$K$6:K28,"SI")</f>
        <v>5</v>
      </c>
      <c r="G30" s="16">
        <f>SUMIFS(G$6:G$28,$K$6:$K$28,"SI")</f>
        <v>68</v>
      </c>
      <c r="H30" s="16">
        <f>SUMIFS(H$6:H$28,$K$6:$K$28,"SI")</f>
        <v>175</v>
      </c>
      <c r="I30" s="32"/>
      <c r="J30" s="162" t="s">
        <v>15</v>
      </c>
      <c r="K30" s="162"/>
      <c r="L30" s="14"/>
      <c r="M30" s="14"/>
      <c r="N30" s="14"/>
    </row>
    <row r="31" spans="1:14" x14ac:dyDescent="0.25">
      <c r="A31" s="54"/>
      <c r="B31" s="54"/>
      <c r="C31" s="54"/>
      <c r="D31" s="54"/>
      <c r="E31" s="17" t="s">
        <v>16</v>
      </c>
      <c r="F31" s="18">
        <f>F30+J31</f>
        <v>11</v>
      </c>
      <c r="G31" s="18">
        <f>G30-(ROUNDDOWN((G30+K31)/12,0)*12)+K31</f>
        <v>1</v>
      </c>
      <c r="H31" s="18">
        <f>H30-(K31*30)</f>
        <v>25</v>
      </c>
      <c r="I31" s="32"/>
      <c r="J31" s="103">
        <f>ROUNDDOWN((G30+K31)/12,0)</f>
        <v>6</v>
      </c>
      <c r="K31" s="103">
        <f>ROUNDDOWN(H30/30,0)</f>
        <v>5</v>
      </c>
      <c r="L31" s="54"/>
      <c r="M31" s="54"/>
      <c r="N31" s="54"/>
    </row>
    <row r="32" spans="1:14" x14ac:dyDescent="0.25">
      <c r="A32" s="54"/>
      <c r="B32" s="54"/>
      <c r="C32" s="54"/>
      <c r="D32" s="54"/>
      <c r="E32" s="19" t="s">
        <v>17</v>
      </c>
      <c r="F32" s="16">
        <f>SUMIFS(F$6:F$28,$E$6:$E$28,"AMBIENTAL",$K$6:$K$28,"SI")</f>
        <v>3</v>
      </c>
      <c r="G32" s="16">
        <f>SUMIFS(G$6:G$28,$E$6:$E$28,"AMBIENTAL",$K$6:$K$28,"SI")</f>
        <v>63</v>
      </c>
      <c r="H32" s="16">
        <f>SUMIFS(H$6:H$28,$E$6:$E$28,"AMBIENTAL",$K$6:$K$28,"SI")</f>
        <v>135</v>
      </c>
      <c r="I32" s="32"/>
      <c r="J32" s="103"/>
      <c r="K32" s="103"/>
      <c r="L32" s="54"/>
      <c r="M32" s="54"/>
      <c r="N32" s="54"/>
    </row>
    <row r="33" spans="1:14" x14ac:dyDescent="0.25">
      <c r="A33" s="54"/>
      <c r="B33" s="54"/>
      <c r="C33" s="54"/>
      <c r="D33" s="54"/>
      <c r="E33" s="20" t="s">
        <v>18</v>
      </c>
      <c r="F33" s="21">
        <f>F32+J33</f>
        <v>8</v>
      </c>
      <c r="G33" s="21">
        <f>G32-(ROUNDDOWN((G32+K33)/12,0)*12)+K33</f>
        <v>7</v>
      </c>
      <c r="H33" s="21">
        <f>H32-(K33*30)</f>
        <v>15</v>
      </c>
      <c r="I33" s="32"/>
      <c r="J33" s="103">
        <f>ROUNDDOWN((G32+K33)/12,0)</f>
        <v>5</v>
      </c>
      <c r="K33" s="103">
        <f>ROUNDDOWN(H32/30,0)</f>
        <v>4</v>
      </c>
      <c r="L33" s="54"/>
      <c r="M33" s="54"/>
      <c r="N33" s="54"/>
    </row>
    <row r="34" spans="1:14" x14ac:dyDescent="0.25">
      <c r="A34" s="54"/>
      <c r="B34" s="54"/>
      <c r="C34" s="54"/>
      <c r="D34" s="54"/>
      <c r="E34" s="19" t="s">
        <v>19</v>
      </c>
      <c r="F34" s="16">
        <f>SUMIFS(F$6:F$28,$E$6:$E$28,"GENERAL",$K$6:$K$28,"SI")</f>
        <v>2</v>
      </c>
      <c r="G34" s="16">
        <f>SUMIFS(G$6:G$28,$E$6:$E$28,"GENERAL",$K$6:$K$28,"SI")</f>
        <v>5</v>
      </c>
      <c r="H34" s="16">
        <f>SUMIFS(H$6:H$28,$E$6:$E$28,"GENERAL",$K$6:$K$28,"SI")</f>
        <v>40</v>
      </c>
      <c r="I34" s="32"/>
      <c r="J34" s="103"/>
      <c r="K34" s="103"/>
      <c r="L34" s="54"/>
      <c r="M34" s="54"/>
      <c r="N34" s="54"/>
    </row>
    <row r="35" spans="1:14" x14ac:dyDescent="0.25">
      <c r="A35" s="54"/>
      <c r="B35" s="54"/>
      <c r="C35" s="54"/>
      <c r="D35" s="54"/>
      <c r="E35" s="22" t="s">
        <v>20</v>
      </c>
      <c r="F35" s="23">
        <f>F34+J35</f>
        <v>2</v>
      </c>
      <c r="G35" s="23">
        <f>G34-(ROUNDDOWN((G34+K35)/12,0)*12)+K35</f>
        <v>6</v>
      </c>
      <c r="H35" s="23">
        <f>H34-(K35*30)</f>
        <v>10</v>
      </c>
      <c r="I35" s="32"/>
      <c r="J35" s="103">
        <f>ROUNDDOWN((G34+K35)/12,0)</f>
        <v>0</v>
      </c>
      <c r="K35" s="103">
        <f>ROUNDDOWN(H34/30,0)</f>
        <v>1</v>
      </c>
      <c r="L35" s="54"/>
      <c r="M35" s="54"/>
      <c r="N35" s="54"/>
    </row>
    <row r="36" spans="1:14" x14ac:dyDescent="0.25">
      <c r="A36" s="137" t="s">
        <v>76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54"/>
      <c r="M36" s="54"/>
      <c r="N36" s="54"/>
    </row>
    <row r="37" spans="1:14" x14ac:dyDescent="0.25">
      <c r="A37" s="54"/>
      <c r="B37" s="54"/>
      <c r="C37" s="54"/>
      <c r="D37" s="54"/>
      <c r="E37" s="54"/>
      <c r="F37" s="54"/>
      <c r="G37" s="88"/>
      <c r="H37" s="87"/>
      <c r="I37" s="87"/>
      <c r="J37" s="54"/>
      <c r="K37" s="85"/>
      <c r="L37" s="54"/>
      <c r="M37" s="54"/>
      <c r="N37" s="54"/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</row>
    <row r="39" spans="1:14" ht="15.75" thickBot="1" x14ac:dyDescent="0.3">
      <c r="A39" s="54"/>
      <c r="B39" s="126"/>
      <c r="C39" s="54"/>
      <c r="D39" s="126"/>
      <c r="E39" s="126"/>
      <c r="F39" s="54"/>
      <c r="G39" s="54"/>
      <c r="H39" s="54"/>
      <c r="I39" s="126"/>
      <c r="J39" s="127"/>
      <c r="K39" s="85"/>
      <c r="L39" s="54"/>
      <c r="M39" s="54"/>
      <c r="N39" s="54"/>
    </row>
    <row r="40" spans="1:14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14"/>
      <c r="K40" s="85"/>
      <c r="L40" s="54"/>
      <c r="M40" s="54"/>
      <c r="N40" s="54"/>
    </row>
    <row r="41" spans="1:14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14"/>
      <c r="K41" s="85"/>
      <c r="L41" s="54"/>
      <c r="M41" s="54"/>
      <c r="N41" s="54"/>
    </row>
    <row r="42" spans="1:14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14"/>
      <c r="K42" s="85"/>
      <c r="L42" s="54"/>
      <c r="M42" s="54"/>
      <c r="N42" s="54"/>
    </row>
    <row r="43" spans="1:14" ht="15.75" thickBot="1" x14ac:dyDescent="0.3">
      <c r="A43" s="54"/>
      <c r="B43" s="126"/>
      <c r="C43" s="54"/>
      <c r="D43" s="126"/>
      <c r="E43" s="126"/>
      <c r="F43" s="54"/>
      <c r="G43" s="54"/>
      <c r="H43" s="54"/>
      <c r="I43" s="126"/>
      <c r="J43" s="127"/>
      <c r="K43" s="85"/>
      <c r="L43" s="54"/>
      <c r="M43" s="54"/>
      <c r="N43" s="54"/>
    </row>
    <row r="44" spans="1:14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14"/>
      <c r="K44" s="85"/>
      <c r="L44" s="54"/>
      <c r="M44" s="54"/>
      <c r="N44" s="54"/>
    </row>
  </sheetData>
  <autoFilter ref="A5:K27"/>
  <customSheetViews>
    <customSheetView guid="{DFB4BDB3-5D3E-4DA0-A3F8-EB9B3B103ABC}" scale="82" showGridLines="0" fitToPage="1" showAutoFilter="1">
      <selection sqref="A1:K1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65" orientation="landscape" r:id="rId1"/>
      <autoFilter ref="A5:K16"/>
    </customSheetView>
  </customSheetViews>
  <mergeCells count="11">
    <mergeCell ref="J30:K30"/>
    <mergeCell ref="A36:K36"/>
    <mergeCell ref="F3:I3"/>
    <mergeCell ref="A1:K1"/>
    <mergeCell ref="B2:D2"/>
    <mergeCell ref="F2:I2"/>
    <mergeCell ref="J2:K2"/>
    <mergeCell ref="B3:D3"/>
    <mergeCell ref="J3:K4"/>
    <mergeCell ref="B4:D4"/>
    <mergeCell ref="G4:I4"/>
  </mergeCells>
  <conditionalFormatting sqref="F4:G4">
    <cfRule type="containsText" dxfId="25" priority="1" operator="containsText" text="NO">
      <formula>NOT(ISERROR(SEARCH("NO",F4)))</formula>
    </cfRule>
    <cfRule type="containsText" dxfId="24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28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28">
      <formula1>"AMBIENTAL,GENERAL"</formula1>
    </dataValidation>
    <dataValidation type="list" allowBlank="1" showInputMessage="1" showErrorMessage="1" sqref="K6:K28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zoomScale="82" zoomScaleNormal="82" workbookViewId="0">
      <selection activeCell="J6" sqref="J6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ht="22.5" customHeight="1" x14ac:dyDescent="0.25">
      <c r="A2" s="55" t="s">
        <v>0</v>
      </c>
      <c r="B2" s="148" t="s">
        <v>89</v>
      </c>
      <c r="C2" s="149"/>
      <c r="D2" s="150"/>
      <c r="E2" s="55" t="s">
        <v>1</v>
      </c>
      <c r="F2" s="151">
        <v>18124720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ht="45" customHeight="1" x14ac:dyDescent="0.25">
      <c r="A3" s="26" t="s">
        <v>69</v>
      </c>
      <c r="B3" s="138" t="s">
        <v>357</v>
      </c>
      <c r="C3" s="139"/>
      <c r="D3" s="140"/>
      <c r="E3" s="26" t="s">
        <v>70</v>
      </c>
      <c r="F3" s="141" t="s">
        <v>358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ht="45" x14ac:dyDescent="0.25">
      <c r="A4" s="25" t="s">
        <v>71</v>
      </c>
      <c r="B4" s="144"/>
      <c r="C4" s="145"/>
      <c r="D4" s="146"/>
      <c r="E4" s="56" t="s">
        <v>2</v>
      </c>
      <c r="F4" s="128" t="str">
        <f>IF(AND(F30&gt;=1,IF(B4&lt;&gt;"",F28&gt;=4,F28&gt;=7)),"SI CUMPLE","NO CUMPLE")</f>
        <v>NO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90" x14ac:dyDescent="0.25">
      <c r="A6" s="30"/>
      <c r="B6" s="30"/>
      <c r="C6" s="9"/>
      <c r="D6" s="8"/>
      <c r="E6" s="7"/>
      <c r="F6" s="10">
        <f>DATEDIF(C6,D6+1,"y")</f>
        <v>0</v>
      </c>
      <c r="G6" s="10">
        <f>DATEDIF(C6,D6+1,"ym")</f>
        <v>0</v>
      </c>
      <c r="H6" s="10">
        <f>IF(D6=0,0,DATEDIF(C6,D6+1,"md"))+ROUNDDOWN(I6/8,0)</f>
        <v>0</v>
      </c>
      <c r="I6" s="11">
        <v>0</v>
      </c>
      <c r="J6" s="37" t="s">
        <v>359</v>
      </c>
      <c r="K6" s="101"/>
      <c r="L6" s="14"/>
      <c r="M6" s="14"/>
      <c r="N6" s="14"/>
    </row>
    <row r="7" spans="1:14" s="1" customFormat="1" x14ac:dyDescent="0.25">
      <c r="A7" s="30"/>
      <c r="B7" s="30"/>
      <c r="C7" s="9"/>
      <c r="D7" s="8"/>
      <c r="E7" s="7"/>
      <c r="F7" s="10">
        <f>DATEDIF(C7,D7+1,"y")</f>
        <v>0</v>
      </c>
      <c r="G7" s="10">
        <f>DATEDIF(C7,D7+1,"ym")</f>
        <v>0</v>
      </c>
      <c r="H7" s="10">
        <f>IF(D7=0,0,DATEDIF(C7,D7+1,"md"))+ROUNDDOWN(I7/8,0)</f>
        <v>0</v>
      </c>
      <c r="I7" s="11">
        <v>0</v>
      </c>
      <c r="J7" s="37"/>
      <c r="K7" s="101"/>
      <c r="L7" s="14"/>
      <c r="M7" s="14"/>
      <c r="N7" s="14"/>
    </row>
    <row r="8" spans="1:14" s="1" customFormat="1" x14ac:dyDescent="0.25">
      <c r="A8" s="30"/>
      <c r="B8" s="30"/>
      <c r="C8" s="9"/>
      <c r="D8" s="9"/>
      <c r="E8" s="7"/>
      <c r="F8" s="10">
        <f>DATEDIF(C8,D8+1,"y")</f>
        <v>0</v>
      </c>
      <c r="G8" s="10">
        <f>DATEDIF(C8,D8+1,"ym")</f>
        <v>0</v>
      </c>
      <c r="H8" s="10">
        <f>IF(D8=0,0,DATEDIF(C8,D8+1,"md"))+ROUNDDOWN(I8/8,0)</f>
        <v>0</v>
      </c>
      <c r="I8" s="11">
        <v>0</v>
      </c>
      <c r="J8" s="37"/>
      <c r="K8" s="101"/>
      <c r="L8" s="14"/>
      <c r="M8" s="14"/>
      <c r="N8" s="14"/>
    </row>
    <row r="9" spans="1:14" s="1" customFormat="1" x14ac:dyDescent="0.25">
      <c r="A9" s="30"/>
      <c r="B9" s="30"/>
      <c r="C9" s="9"/>
      <c r="D9" s="9"/>
      <c r="E9" s="7"/>
      <c r="F9" s="10">
        <f>DATEDIF(C9,D9+1,"y")</f>
        <v>0</v>
      </c>
      <c r="G9" s="10">
        <f>DATEDIF(C9,D9+1,"ym")</f>
        <v>0</v>
      </c>
      <c r="H9" s="10">
        <f>IF(D9=0,0,DATEDIF(C9,D9+1,"md"))+ROUNDDOWN(I9/8,0)</f>
        <v>0</v>
      </c>
      <c r="I9" s="11">
        <v>0</v>
      </c>
      <c r="J9" s="37"/>
      <c r="K9" s="101"/>
      <c r="L9" s="14"/>
      <c r="M9" s="14"/>
      <c r="N9" s="14"/>
    </row>
    <row r="10" spans="1:14" s="1" customFormat="1" x14ac:dyDescent="0.25">
      <c r="A10" s="30"/>
      <c r="B10" s="30"/>
      <c r="C10" s="9"/>
      <c r="D10" s="9"/>
      <c r="E10" s="7"/>
      <c r="F10" s="10">
        <f t="shared" ref="F10:F23" si="0">DATEDIF(C10,D10+1,"y")</f>
        <v>0</v>
      </c>
      <c r="G10" s="10">
        <f t="shared" ref="G10:G23" si="1">DATEDIF(C10,D10+1,"ym")</f>
        <v>0</v>
      </c>
      <c r="H10" s="10">
        <f t="shared" ref="H10:H23" si="2">IF(D10=0,0,DATEDIF(C10,D10+1,"md"))+ROUNDDOWN(I10/8,0)</f>
        <v>0</v>
      </c>
      <c r="I10" s="11">
        <v>0</v>
      </c>
      <c r="J10" s="37"/>
      <c r="K10" s="101"/>
      <c r="L10" s="14"/>
      <c r="M10" s="14"/>
      <c r="N10" s="14"/>
    </row>
    <row r="11" spans="1:14" s="1" customFormat="1" x14ac:dyDescent="0.25">
      <c r="A11" s="30"/>
      <c r="B11" s="30"/>
      <c r="C11" s="9"/>
      <c r="D11" s="9"/>
      <c r="E11" s="7"/>
      <c r="F11" s="10">
        <f t="shared" si="0"/>
        <v>0</v>
      </c>
      <c r="G11" s="10">
        <f t="shared" si="1"/>
        <v>0</v>
      </c>
      <c r="H11" s="10">
        <f t="shared" si="2"/>
        <v>0</v>
      </c>
      <c r="I11" s="11">
        <v>0</v>
      </c>
      <c r="J11" s="37"/>
      <c r="K11" s="101"/>
      <c r="L11" s="14"/>
      <c r="M11" s="14"/>
      <c r="N11" s="14"/>
    </row>
    <row r="12" spans="1:14" s="1" customFormat="1" x14ac:dyDescent="0.25">
      <c r="A12" s="30"/>
      <c r="B12" s="30"/>
      <c r="C12" s="9"/>
      <c r="D12" s="9"/>
      <c r="E12" s="7"/>
      <c r="F12" s="10">
        <f t="shared" si="0"/>
        <v>0</v>
      </c>
      <c r="G12" s="10">
        <f t="shared" si="1"/>
        <v>0</v>
      </c>
      <c r="H12" s="10">
        <f t="shared" si="2"/>
        <v>0</v>
      </c>
      <c r="I12" s="11">
        <v>0</v>
      </c>
      <c r="J12" s="37"/>
      <c r="K12" s="101"/>
      <c r="L12" s="14"/>
      <c r="M12" s="14"/>
      <c r="N12" s="14"/>
    </row>
    <row r="13" spans="1:14" s="1" customFormat="1" x14ac:dyDescent="0.25">
      <c r="A13" s="30"/>
      <c r="B13" s="30"/>
      <c r="C13" s="9"/>
      <c r="D13" s="9"/>
      <c r="E13" s="7"/>
      <c r="F13" s="10">
        <f t="shared" si="0"/>
        <v>0</v>
      </c>
      <c r="G13" s="10">
        <f t="shared" si="1"/>
        <v>0</v>
      </c>
      <c r="H13" s="10">
        <f t="shared" si="2"/>
        <v>0</v>
      </c>
      <c r="I13" s="11">
        <v>0</v>
      </c>
      <c r="J13" s="37"/>
      <c r="K13" s="101"/>
      <c r="L13" s="14"/>
      <c r="M13" s="14"/>
      <c r="N13" s="14"/>
    </row>
    <row r="14" spans="1:14" s="1" customFormat="1" x14ac:dyDescent="0.25">
      <c r="A14" s="30"/>
      <c r="B14" s="30"/>
      <c r="C14" s="9"/>
      <c r="D14" s="9"/>
      <c r="E14" s="7"/>
      <c r="F14" s="10">
        <f t="shared" si="0"/>
        <v>0</v>
      </c>
      <c r="G14" s="10">
        <f t="shared" si="1"/>
        <v>0</v>
      </c>
      <c r="H14" s="10">
        <f t="shared" si="2"/>
        <v>0</v>
      </c>
      <c r="I14" s="11">
        <v>0</v>
      </c>
      <c r="J14" s="37"/>
      <c r="K14" s="101"/>
      <c r="L14" s="14"/>
      <c r="M14" s="14"/>
      <c r="N14" s="14"/>
    </row>
    <row r="15" spans="1:14" s="1" customFormat="1" x14ac:dyDescent="0.25">
      <c r="A15" s="30"/>
      <c r="B15" s="30"/>
      <c r="C15" s="9"/>
      <c r="D15" s="9"/>
      <c r="E15" s="7"/>
      <c r="F15" s="10">
        <f t="shared" si="0"/>
        <v>0</v>
      </c>
      <c r="G15" s="10">
        <f t="shared" si="1"/>
        <v>0</v>
      </c>
      <c r="H15" s="10">
        <f t="shared" si="2"/>
        <v>0</v>
      </c>
      <c r="I15" s="11">
        <v>0</v>
      </c>
      <c r="J15" s="37"/>
      <c r="K15" s="101"/>
      <c r="L15" s="14"/>
      <c r="M15" s="14"/>
      <c r="N15" s="14"/>
    </row>
    <row r="16" spans="1:14" s="1" customFormat="1" x14ac:dyDescent="0.25">
      <c r="A16" s="30"/>
      <c r="B16" s="30"/>
      <c r="C16" s="9"/>
      <c r="D16" s="9"/>
      <c r="E16" s="7"/>
      <c r="F16" s="10">
        <f t="shared" si="0"/>
        <v>0</v>
      </c>
      <c r="G16" s="10">
        <f t="shared" si="1"/>
        <v>0</v>
      </c>
      <c r="H16" s="10">
        <f t="shared" si="2"/>
        <v>0</v>
      </c>
      <c r="I16" s="11">
        <v>0</v>
      </c>
      <c r="J16" s="37"/>
      <c r="K16" s="101"/>
      <c r="L16" s="14"/>
      <c r="M16" s="14"/>
      <c r="N16" s="14"/>
    </row>
    <row r="17" spans="1:14" s="1" customFormat="1" x14ac:dyDescent="0.25">
      <c r="A17" s="30"/>
      <c r="B17" s="30"/>
      <c r="C17" s="9"/>
      <c r="D17" s="9"/>
      <c r="E17" s="7"/>
      <c r="F17" s="10">
        <f t="shared" si="0"/>
        <v>0</v>
      </c>
      <c r="G17" s="10">
        <f t="shared" si="1"/>
        <v>0</v>
      </c>
      <c r="H17" s="10">
        <f t="shared" si="2"/>
        <v>0</v>
      </c>
      <c r="I17" s="11">
        <v>0</v>
      </c>
      <c r="J17" s="37"/>
      <c r="K17" s="101"/>
      <c r="L17" s="14"/>
      <c r="M17" s="14"/>
      <c r="N17" s="14"/>
    </row>
    <row r="18" spans="1:14" s="1" customFormat="1" x14ac:dyDescent="0.25">
      <c r="A18" s="30"/>
      <c r="B18" s="30"/>
      <c r="C18" s="9"/>
      <c r="D18" s="9"/>
      <c r="E18" s="7"/>
      <c r="F18" s="10">
        <f t="shared" si="0"/>
        <v>0</v>
      </c>
      <c r="G18" s="10">
        <f t="shared" si="1"/>
        <v>0</v>
      </c>
      <c r="H18" s="10">
        <f t="shared" si="2"/>
        <v>0</v>
      </c>
      <c r="I18" s="11">
        <v>0</v>
      </c>
      <c r="J18" s="37"/>
      <c r="K18" s="101"/>
      <c r="L18" s="14"/>
      <c r="M18" s="14"/>
      <c r="N18" s="14"/>
    </row>
    <row r="19" spans="1:14" s="1" customFormat="1" x14ac:dyDescent="0.25">
      <c r="A19" s="30"/>
      <c r="B19" s="35"/>
      <c r="C19" s="9"/>
      <c r="D19" s="9"/>
      <c r="E19" s="7"/>
      <c r="F19" s="10">
        <f t="shared" si="0"/>
        <v>0</v>
      </c>
      <c r="G19" s="10">
        <f t="shared" si="1"/>
        <v>0</v>
      </c>
      <c r="H19" s="10">
        <f t="shared" si="2"/>
        <v>0</v>
      </c>
      <c r="I19" s="11">
        <v>0</v>
      </c>
      <c r="J19" s="37"/>
      <c r="K19" s="101"/>
      <c r="L19" s="14"/>
      <c r="M19" s="14"/>
      <c r="N19" s="14"/>
    </row>
    <row r="20" spans="1:14" s="1" customFormat="1" x14ac:dyDescent="0.25">
      <c r="A20" s="30"/>
      <c r="B20" s="35"/>
      <c r="C20" s="9"/>
      <c r="D20" s="9"/>
      <c r="E20" s="7"/>
      <c r="F20" s="10">
        <f t="shared" si="0"/>
        <v>0</v>
      </c>
      <c r="G20" s="10">
        <f t="shared" si="1"/>
        <v>0</v>
      </c>
      <c r="H20" s="10">
        <f t="shared" si="2"/>
        <v>0</v>
      </c>
      <c r="I20" s="11">
        <v>0</v>
      </c>
      <c r="J20" s="37"/>
      <c r="K20" s="101"/>
      <c r="L20" s="14"/>
      <c r="M20" s="14"/>
      <c r="N20" s="14"/>
    </row>
    <row r="21" spans="1:14" s="1" customFormat="1" x14ac:dyDescent="0.25">
      <c r="A21" s="30"/>
      <c r="B21" s="30"/>
      <c r="C21" s="8"/>
      <c r="D21" s="9"/>
      <c r="E21" s="7"/>
      <c r="F21" s="10">
        <f t="shared" si="0"/>
        <v>0</v>
      </c>
      <c r="G21" s="10">
        <f t="shared" si="1"/>
        <v>0</v>
      </c>
      <c r="H21" s="10">
        <f t="shared" si="2"/>
        <v>0</v>
      </c>
      <c r="I21" s="11">
        <v>0</v>
      </c>
      <c r="J21" s="37"/>
      <c r="K21" s="101"/>
      <c r="L21" s="14"/>
      <c r="M21" s="14"/>
      <c r="N21" s="14"/>
    </row>
    <row r="22" spans="1:14" s="1" customFormat="1" x14ac:dyDescent="0.25">
      <c r="A22" s="30"/>
      <c r="B22" s="30"/>
      <c r="C22" s="9"/>
      <c r="D22" s="9"/>
      <c r="E22" s="7"/>
      <c r="F22" s="10">
        <f t="shared" si="0"/>
        <v>0</v>
      </c>
      <c r="G22" s="10">
        <f t="shared" si="1"/>
        <v>0</v>
      </c>
      <c r="H22" s="10">
        <f t="shared" si="2"/>
        <v>0</v>
      </c>
      <c r="I22" s="11">
        <v>0</v>
      </c>
      <c r="J22" s="37"/>
      <c r="K22" s="101"/>
      <c r="L22" s="14"/>
      <c r="M22" s="14"/>
      <c r="N22" s="14"/>
    </row>
    <row r="23" spans="1:14" s="1" customFormat="1" x14ac:dyDescent="0.25">
      <c r="A23" s="30"/>
      <c r="B23" s="30"/>
      <c r="C23" s="9"/>
      <c r="D23" s="9"/>
      <c r="E23" s="7"/>
      <c r="F23" s="10">
        <f t="shared" si="0"/>
        <v>0</v>
      </c>
      <c r="G23" s="10">
        <f t="shared" si="1"/>
        <v>0</v>
      </c>
      <c r="H23" s="10">
        <f t="shared" si="2"/>
        <v>0</v>
      </c>
      <c r="I23" s="11">
        <v>0</v>
      </c>
      <c r="J23" s="37"/>
      <c r="K23" s="101"/>
      <c r="L23" s="14"/>
      <c r="M23" s="14"/>
      <c r="N23" s="14"/>
    </row>
    <row r="24" spans="1:14" s="1" customFormat="1" ht="15" customHeight="1" x14ac:dyDescent="0.25">
      <c r="A24" s="30"/>
      <c r="B24" s="30"/>
      <c r="C24" s="9"/>
      <c r="D24" s="9"/>
      <c r="E24" s="7"/>
      <c r="F24" s="10">
        <f>DATEDIF(C24,D24+1,"y")</f>
        <v>0</v>
      </c>
      <c r="G24" s="10">
        <f>DATEDIF(C24,D24+1,"ym")</f>
        <v>0</v>
      </c>
      <c r="H24" s="10">
        <f>IF(D24=0,0,DATEDIF(C24,D24+1,"md"))+ROUNDDOWN(I24/8,0)</f>
        <v>0</v>
      </c>
      <c r="I24" s="11">
        <v>0</v>
      </c>
      <c r="J24" s="37"/>
      <c r="K24" s="101"/>
      <c r="L24" s="14"/>
      <c r="M24" s="14"/>
      <c r="N24" s="14"/>
    </row>
    <row r="25" spans="1:14" x14ac:dyDescent="0.25">
      <c r="A25" s="36"/>
      <c r="B25" s="36"/>
      <c r="C25" s="28"/>
      <c r="D25" s="28"/>
      <c r="E25" s="28"/>
      <c r="F25" s="10">
        <f>DATEDIF(C25,D25+1,"y")</f>
        <v>0</v>
      </c>
      <c r="G25" s="10">
        <f>DATEDIF(C25,D25+1,"ym")</f>
        <v>0</v>
      </c>
      <c r="H25" s="10">
        <f>IF(D25=0,0,DATEDIF(C25,D25+1,"md"))+ROUNDDOWN(I25/8,0)</f>
        <v>0</v>
      </c>
      <c r="I25" s="11">
        <v>0</v>
      </c>
      <c r="J25" s="38"/>
      <c r="K25" s="102"/>
      <c r="L25" s="14"/>
      <c r="M25" s="14"/>
      <c r="N25" s="14"/>
    </row>
    <row r="26" spans="1:14" ht="22.5" customHeight="1" x14ac:dyDescent="0.25">
      <c r="A26" s="54"/>
      <c r="B26" s="54"/>
      <c r="C26" s="54"/>
      <c r="D26" s="54"/>
      <c r="E26" s="54"/>
      <c r="F26" s="12"/>
      <c r="G26" s="13"/>
      <c r="H26" s="13"/>
      <c r="I26" s="13"/>
      <c r="J26" s="14"/>
      <c r="K26" s="86"/>
      <c r="L26" s="14"/>
      <c r="M26" s="14"/>
      <c r="N26" s="14"/>
    </row>
    <row r="27" spans="1:14" ht="22.5" customHeight="1" x14ac:dyDescent="0.25">
      <c r="A27" s="54"/>
      <c r="B27" s="54"/>
      <c r="C27" s="54"/>
      <c r="D27" s="54"/>
      <c r="E27" s="15" t="s">
        <v>14</v>
      </c>
      <c r="F27" s="16">
        <f>SUMIFS(F$6:F$25,$K$6:K25,"SI")</f>
        <v>0</v>
      </c>
      <c r="G27" s="16">
        <f>SUMIFS(G$6:G$25,$K$6:$K$25,"SI")</f>
        <v>0</v>
      </c>
      <c r="H27" s="16">
        <f>SUMIFS(H$6:H$25,$K$6:$K$25,"SI")</f>
        <v>0</v>
      </c>
      <c r="I27" s="32"/>
      <c r="J27" s="162" t="s">
        <v>15</v>
      </c>
      <c r="K27" s="162"/>
      <c r="L27" s="14"/>
      <c r="M27" s="14"/>
      <c r="N27" s="14"/>
    </row>
    <row r="28" spans="1:14" ht="22.5" customHeight="1" x14ac:dyDescent="0.25">
      <c r="A28" s="54"/>
      <c r="B28" s="54"/>
      <c r="C28" s="54"/>
      <c r="D28" s="54"/>
      <c r="E28" s="17" t="s">
        <v>16</v>
      </c>
      <c r="F28" s="18">
        <f>F27+J28</f>
        <v>0</v>
      </c>
      <c r="G28" s="18">
        <f>G27-(ROUNDDOWN((G27+K28)/12,0)*12)+K28</f>
        <v>0</v>
      </c>
      <c r="H28" s="18">
        <f>H27-(K28*30)</f>
        <v>0</v>
      </c>
      <c r="I28" s="32"/>
      <c r="J28" s="103">
        <f>ROUNDDOWN((G27+K28)/12,0)</f>
        <v>0</v>
      </c>
      <c r="K28" s="103">
        <f>ROUNDDOWN(H27/30,0)</f>
        <v>0</v>
      </c>
      <c r="L28" s="54"/>
      <c r="M28" s="54"/>
      <c r="N28" s="54"/>
    </row>
    <row r="29" spans="1:14" ht="22.5" customHeight="1" x14ac:dyDescent="0.25">
      <c r="A29" s="54"/>
      <c r="B29" s="54"/>
      <c r="C29" s="54"/>
      <c r="D29" s="54"/>
      <c r="E29" s="19" t="s">
        <v>17</v>
      </c>
      <c r="F29" s="16">
        <f>SUMIFS(F$6:F$25,$E$6:$E$25,"AMBIENTAL",$K$6:$K$25,"SI")</f>
        <v>0</v>
      </c>
      <c r="G29" s="16">
        <f>SUMIFS(G$6:G$25,$E$6:$E$25,"AMBIENTAL",$K$6:$K$25,"SI")</f>
        <v>0</v>
      </c>
      <c r="H29" s="16">
        <f>SUMIFS(H$6:H$25,$E$6:$E$25,"AMBIENTAL",$K$6:$K$25,"SI")</f>
        <v>0</v>
      </c>
      <c r="I29" s="32"/>
      <c r="J29" s="103"/>
      <c r="K29" s="103"/>
      <c r="L29" s="54"/>
      <c r="M29" s="54"/>
      <c r="N29" s="54"/>
    </row>
    <row r="30" spans="1:14" ht="22.5" customHeight="1" x14ac:dyDescent="0.25">
      <c r="A30" s="54"/>
      <c r="B30" s="54"/>
      <c r="C30" s="54"/>
      <c r="D30" s="54"/>
      <c r="E30" s="20" t="s">
        <v>18</v>
      </c>
      <c r="F30" s="21">
        <f>F29+J30</f>
        <v>0</v>
      </c>
      <c r="G30" s="21">
        <f>G29-(ROUNDDOWN((G29+K30)/12,0)*12)+K30</f>
        <v>0</v>
      </c>
      <c r="H30" s="21">
        <f>H29-(K30*30)</f>
        <v>0</v>
      </c>
      <c r="I30" s="32"/>
      <c r="J30" s="103">
        <f>ROUNDDOWN((G29+K30)/12,0)</f>
        <v>0</v>
      </c>
      <c r="K30" s="103">
        <f>ROUNDDOWN(H29/30,0)</f>
        <v>0</v>
      </c>
      <c r="L30" s="54"/>
      <c r="M30" s="54"/>
      <c r="N30" s="54"/>
    </row>
    <row r="31" spans="1:14" x14ac:dyDescent="0.25">
      <c r="A31" s="54"/>
      <c r="B31" s="54"/>
      <c r="C31" s="54"/>
      <c r="D31" s="54"/>
      <c r="E31" s="19" t="s">
        <v>19</v>
      </c>
      <c r="F31" s="16">
        <f>SUMIFS(F$6:F$25,$E$6:$E$25,"GENERAL",$K$6:$K$25,"SI")</f>
        <v>0</v>
      </c>
      <c r="G31" s="16">
        <f>SUMIFS(G$6:G$25,$E$6:$E$25,"GENERAL",$K$6:$K$25,"SI")</f>
        <v>0</v>
      </c>
      <c r="H31" s="16">
        <f>SUMIFS(H$6:H$25,$E$6:$E$25,"GENERAL",$K$6:$K$25,"SI")</f>
        <v>0</v>
      </c>
      <c r="I31" s="32"/>
      <c r="J31" s="103"/>
      <c r="K31" s="103"/>
      <c r="L31" s="54"/>
      <c r="M31" s="54"/>
      <c r="N31" s="54"/>
    </row>
    <row r="32" spans="1:14" x14ac:dyDescent="0.25">
      <c r="A32" s="54"/>
      <c r="B32" s="54"/>
      <c r="C32" s="54"/>
      <c r="D32" s="54"/>
      <c r="E32" s="22" t="s">
        <v>20</v>
      </c>
      <c r="F32" s="23">
        <f>F31+J32</f>
        <v>0</v>
      </c>
      <c r="G32" s="23">
        <f>G31-(ROUNDDOWN((G31+K32)/12,0)*12)+K32</f>
        <v>0</v>
      </c>
      <c r="H32" s="23">
        <f>H31-(K32*30)</f>
        <v>0</v>
      </c>
      <c r="I32" s="32"/>
      <c r="J32" s="103">
        <f>ROUNDDOWN((G31+K32)/12,0)</f>
        <v>0</v>
      </c>
      <c r="K32" s="103">
        <f>ROUNDDOWN(H31/30,0)</f>
        <v>0</v>
      </c>
      <c r="L32" s="54"/>
      <c r="M32" s="54"/>
      <c r="N32" s="54"/>
    </row>
    <row r="33" spans="1:14" x14ac:dyDescent="0.25">
      <c r="A33" s="137" t="s">
        <v>76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54"/>
      <c r="M33" s="54"/>
      <c r="N33" s="54"/>
    </row>
    <row r="34" spans="1:14" x14ac:dyDescent="0.25">
      <c r="A34" s="54"/>
      <c r="B34" s="54"/>
      <c r="C34" s="54"/>
      <c r="D34" s="54"/>
      <c r="E34" s="54"/>
      <c r="F34" s="54"/>
      <c r="G34" s="88"/>
      <c r="H34" s="87"/>
      <c r="I34" s="87"/>
      <c r="J34" s="54"/>
      <c r="K34" s="85"/>
      <c r="L34" s="54"/>
      <c r="M34" s="54"/>
      <c r="N34" s="54"/>
    </row>
    <row r="35" spans="1:14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14"/>
      <c r="K35" s="85"/>
      <c r="L35" s="54"/>
      <c r="M35" s="54"/>
      <c r="N35" s="54"/>
    </row>
    <row r="36" spans="1:14" ht="15.75" thickBot="1" x14ac:dyDescent="0.3">
      <c r="A36" s="54"/>
      <c r="B36" s="126"/>
      <c r="C36" s="54"/>
      <c r="D36" s="126"/>
      <c r="E36" s="126"/>
      <c r="F36" s="54"/>
      <c r="G36" s="54"/>
      <c r="H36" s="54"/>
      <c r="I36" s="126"/>
      <c r="J36" s="127"/>
      <c r="K36" s="85"/>
      <c r="L36" s="54"/>
      <c r="M36" s="54"/>
      <c r="N36" s="54"/>
    </row>
    <row r="37" spans="1:14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14"/>
      <c r="K37" s="85"/>
      <c r="L37" s="54"/>
      <c r="M37" s="54"/>
      <c r="N37" s="54"/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</row>
    <row r="39" spans="1:14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14"/>
      <c r="K39" s="85"/>
      <c r="L39" s="54"/>
      <c r="M39" s="54"/>
      <c r="N39" s="54"/>
    </row>
    <row r="40" spans="1:14" ht="15.75" thickBot="1" x14ac:dyDescent="0.3">
      <c r="A40" s="54"/>
      <c r="B40" s="126"/>
      <c r="C40" s="54"/>
      <c r="D40" s="126"/>
      <c r="E40" s="126"/>
      <c r="F40" s="54"/>
      <c r="G40" s="54"/>
      <c r="H40" s="54"/>
      <c r="I40" s="126"/>
      <c r="J40" s="127"/>
      <c r="K40" s="85"/>
      <c r="L40" s="54"/>
      <c r="M40" s="54"/>
      <c r="N40" s="54"/>
    </row>
    <row r="41" spans="1:14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14"/>
      <c r="K41" s="85"/>
      <c r="L41" s="54"/>
      <c r="M41" s="54"/>
      <c r="N41" s="54"/>
    </row>
  </sheetData>
  <sheetProtection sheet="1" objects="1" scenarios="1"/>
  <autoFilter ref="A5:K18"/>
  <sortState ref="A6:K39">
    <sortCondition ref="C6:C39"/>
  </sortState>
  <customSheetViews>
    <customSheetView guid="{DFB4BDB3-5D3E-4DA0-A3F8-EB9B3B103ABC}" scale="82" showGridLines="0" fitToPage="1" showAutoFilter="1">
      <selection activeCell="J6" sqref="J6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65" orientation="landscape" r:id="rId1"/>
      <autoFilter ref="A5:K18"/>
    </customSheetView>
  </customSheetViews>
  <mergeCells count="11">
    <mergeCell ref="J27:K27"/>
    <mergeCell ref="A33:K33"/>
    <mergeCell ref="F3:I3"/>
    <mergeCell ref="A1:K1"/>
    <mergeCell ref="B2:D2"/>
    <mergeCell ref="F2:I2"/>
    <mergeCell ref="J2:K2"/>
    <mergeCell ref="B3:D3"/>
    <mergeCell ref="J3:K4"/>
    <mergeCell ref="B4:D4"/>
    <mergeCell ref="G4:I4"/>
  </mergeCells>
  <conditionalFormatting sqref="F4:G4">
    <cfRule type="containsText" dxfId="23" priority="1" operator="containsText" text="NO">
      <formula>NOT(ISERROR(SEARCH("NO",F4)))</formula>
    </cfRule>
    <cfRule type="containsText" dxfId="22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25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25">
      <formula1>"AMBIENTAL,GENERAL"</formula1>
    </dataValidation>
    <dataValidation type="list" allowBlank="1" showInputMessage="1" showErrorMessage="1" sqref="K6:K25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zoomScale="80" zoomScaleNormal="80" workbookViewId="0">
      <selection sqref="A1:K1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ht="22.5" customHeight="1" x14ac:dyDescent="0.25">
      <c r="A2" s="55" t="s">
        <v>0</v>
      </c>
      <c r="B2" s="148" t="s">
        <v>88</v>
      </c>
      <c r="C2" s="149"/>
      <c r="D2" s="150"/>
      <c r="E2" s="55" t="s">
        <v>1</v>
      </c>
      <c r="F2" s="151">
        <v>40779820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ht="45" customHeight="1" x14ac:dyDescent="0.25">
      <c r="A3" s="26" t="s">
        <v>69</v>
      </c>
      <c r="B3" s="138" t="s">
        <v>338</v>
      </c>
      <c r="C3" s="139"/>
      <c r="D3" s="140"/>
      <c r="E3" s="26" t="s">
        <v>70</v>
      </c>
      <c r="F3" s="141" t="s">
        <v>339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ht="45" x14ac:dyDescent="0.25">
      <c r="A4" s="25" t="s">
        <v>71</v>
      </c>
      <c r="B4" s="144" t="s">
        <v>340</v>
      </c>
      <c r="C4" s="145"/>
      <c r="D4" s="146"/>
      <c r="E4" s="56" t="s">
        <v>2</v>
      </c>
      <c r="F4" s="129" t="str">
        <f>IF(AND(F30&gt;=1,IF(B4&lt;&gt;"",F28&gt;=4,F28&gt;=7)),"SI CUMPLE","NO CUMPLE")</f>
        <v>SI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30" x14ac:dyDescent="0.25">
      <c r="A6" s="30" t="s">
        <v>341</v>
      </c>
      <c r="B6" s="30" t="s">
        <v>342</v>
      </c>
      <c r="C6" s="9">
        <v>42037</v>
      </c>
      <c r="D6" s="8">
        <v>42263</v>
      </c>
      <c r="E6" s="7" t="s">
        <v>116</v>
      </c>
      <c r="F6" s="10">
        <f>DATEDIF(C6,D6+1,"y")</f>
        <v>0</v>
      </c>
      <c r="G6" s="10">
        <f>DATEDIF(C6,D6+1,"ym")</f>
        <v>7</v>
      </c>
      <c r="H6" s="10">
        <f>IF(D6=0,0,DATEDIF(C6,D6+1,"md"))+ROUNDDOWN(I6/8,0)</f>
        <v>15</v>
      </c>
      <c r="I6" s="11">
        <v>0</v>
      </c>
      <c r="J6" s="37"/>
      <c r="K6" s="101" t="s">
        <v>154</v>
      </c>
      <c r="L6" s="14"/>
      <c r="M6" s="14"/>
      <c r="N6" s="14"/>
    </row>
    <row r="7" spans="1:14" s="1" customFormat="1" x14ac:dyDescent="0.25">
      <c r="A7" s="30" t="s">
        <v>343</v>
      </c>
      <c r="B7" s="30" t="s">
        <v>344</v>
      </c>
      <c r="C7" s="9">
        <v>41487</v>
      </c>
      <c r="D7" s="8">
        <v>42036</v>
      </c>
      <c r="E7" s="7" t="s">
        <v>116</v>
      </c>
      <c r="F7" s="10">
        <f>DATEDIF(C7,D7+1,"y")</f>
        <v>1</v>
      </c>
      <c r="G7" s="10">
        <f>DATEDIF(C7,D7+1,"ym")</f>
        <v>6</v>
      </c>
      <c r="H7" s="10">
        <f>IF(D7=0,0,DATEDIF(C7,D7+1,"md"))+ROUNDDOWN(I7/8,0)</f>
        <v>1</v>
      </c>
      <c r="I7" s="11">
        <v>0</v>
      </c>
      <c r="J7" s="37"/>
      <c r="K7" s="101" t="s">
        <v>154</v>
      </c>
      <c r="L7" s="14"/>
      <c r="M7" s="14"/>
      <c r="N7" s="14"/>
    </row>
    <row r="8" spans="1:14" s="1" customFormat="1" ht="45" x14ac:dyDescent="0.25">
      <c r="A8" s="30" t="s">
        <v>345</v>
      </c>
      <c r="B8" s="30" t="s">
        <v>346</v>
      </c>
      <c r="C8" s="9">
        <v>41135</v>
      </c>
      <c r="D8" s="9">
        <v>41165</v>
      </c>
      <c r="E8" s="7" t="s">
        <v>149</v>
      </c>
      <c r="F8" s="10">
        <f>DATEDIF(C8,D8+1,"y")</f>
        <v>0</v>
      </c>
      <c r="G8" s="10">
        <f>DATEDIF(C8,D8+1,"ym")</f>
        <v>1</v>
      </c>
      <c r="H8" s="10">
        <f>IF(D8=0,0,DATEDIF(C8,D8+1,"md"))+ROUNDDOWN(I8/8,0)</f>
        <v>0</v>
      </c>
      <c r="I8" s="11">
        <v>0</v>
      </c>
      <c r="J8" s="37"/>
      <c r="K8" s="101" t="s">
        <v>154</v>
      </c>
      <c r="L8" s="14"/>
      <c r="M8" s="14"/>
      <c r="N8" s="14"/>
    </row>
    <row r="9" spans="1:14" s="1" customFormat="1" ht="30" x14ac:dyDescent="0.25">
      <c r="A9" s="30" t="s">
        <v>347</v>
      </c>
      <c r="B9" s="30" t="s">
        <v>348</v>
      </c>
      <c r="C9" s="9">
        <v>41096</v>
      </c>
      <c r="D9" s="9">
        <v>41126</v>
      </c>
      <c r="E9" s="7" t="s">
        <v>116</v>
      </c>
      <c r="F9" s="10">
        <f>DATEDIF(C9,D9+1,"y")</f>
        <v>0</v>
      </c>
      <c r="G9" s="10">
        <f>DATEDIF(C9,D9+1,"ym")</f>
        <v>1</v>
      </c>
      <c r="H9" s="10">
        <f>IF(D9=0,0,DATEDIF(C9,D9+1,"md"))+ROUNDDOWN(I9/8,0)</f>
        <v>0</v>
      </c>
      <c r="I9" s="11">
        <v>0</v>
      </c>
      <c r="J9" s="37"/>
      <c r="K9" s="101" t="s">
        <v>154</v>
      </c>
      <c r="L9" s="14"/>
      <c r="M9" s="14"/>
      <c r="N9" s="14"/>
    </row>
    <row r="10" spans="1:14" s="1" customFormat="1" ht="75" x14ac:dyDescent="0.25">
      <c r="A10" s="30" t="s">
        <v>349</v>
      </c>
      <c r="B10" s="30" t="s">
        <v>350</v>
      </c>
      <c r="C10" s="9">
        <v>39029</v>
      </c>
      <c r="D10" s="9">
        <v>39240</v>
      </c>
      <c r="E10" s="7" t="s">
        <v>149</v>
      </c>
      <c r="F10" s="10">
        <f t="shared" ref="F10:F23" si="0">DATEDIF(C10,D10+1,"y")</f>
        <v>0</v>
      </c>
      <c r="G10" s="10">
        <f t="shared" ref="G10:G23" si="1">DATEDIF(C10,D10+1,"ym")</f>
        <v>7</v>
      </c>
      <c r="H10" s="10">
        <f t="shared" ref="H10:H23" si="2">IF(D10=0,0,DATEDIF(C10,D10+1,"md"))+ROUNDDOWN(I10/8,0)</f>
        <v>0</v>
      </c>
      <c r="I10" s="11">
        <v>0</v>
      </c>
      <c r="J10" s="37"/>
      <c r="K10" s="101" t="s">
        <v>154</v>
      </c>
      <c r="L10" s="14"/>
      <c r="M10" s="14"/>
      <c r="N10" s="14"/>
    </row>
    <row r="11" spans="1:14" s="1" customFormat="1" ht="45" x14ac:dyDescent="0.25">
      <c r="A11" s="30" t="s">
        <v>351</v>
      </c>
      <c r="B11" s="30" t="s">
        <v>352</v>
      </c>
      <c r="C11" s="9"/>
      <c r="D11" s="9"/>
      <c r="E11" s="7" t="s">
        <v>116</v>
      </c>
      <c r="F11" s="10">
        <f t="shared" si="0"/>
        <v>0</v>
      </c>
      <c r="G11" s="10">
        <f t="shared" si="1"/>
        <v>0</v>
      </c>
      <c r="H11" s="10">
        <f t="shared" si="2"/>
        <v>0</v>
      </c>
      <c r="I11" s="11">
        <v>0</v>
      </c>
      <c r="J11" s="37" t="s">
        <v>353</v>
      </c>
      <c r="K11" s="101" t="s">
        <v>155</v>
      </c>
      <c r="L11" s="14"/>
      <c r="M11" s="14"/>
      <c r="N11" s="14"/>
    </row>
    <row r="12" spans="1:14" s="1" customFormat="1" ht="45" x14ac:dyDescent="0.25">
      <c r="A12" s="30" t="s">
        <v>147</v>
      </c>
      <c r="B12" s="30" t="s">
        <v>354</v>
      </c>
      <c r="C12" s="9">
        <v>38231</v>
      </c>
      <c r="D12" s="9">
        <v>38352</v>
      </c>
      <c r="E12" s="7" t="s">
        <v>149</v>
      </c>
      <c r="F12" s="10">
        <f t="shared" si="0"/>
        <v>0</v>
      </c>
      <c r="G12" s="10">
        <f t="shared" si="1"/>
        <v>4</v>
      </c>
      <c r="H12" s="10">
        <f t="shared" si="2"/>
        <v>0</v>
      </c>
      <c r="I12" s="11">
        <v>0</v>
      </c>
      <c r="J12" s="37"/>
      <c r="K12" s="101" t="s">
        <v>154</v>
      </c>
      <c r="L12" s="14"/>
      <c r="M12" s="14"/>
      <c r="N12" s="14"/>
    </row>
    <row r="13" spans="1:14" s="1" customFormat="1" ht="45" x14ac:dyDescent="0.25">
      <c r="A13" s="30" t="s">
        <v>147</v>
      </c>
      <c r="B13" s="30" t="s">
        <v>355</v>
      </c>
      <c r="C13" s="9">
        <v>39506</v>
      </c>
      <c r="D13" s="9">
        <v>39871</v>
      </c>
      <c r="E13" s="7" t="s">
        <v>149</v>
      </c>
      <c r="F13" s="10">
        <f t="shared" si="0"/>
        <v>1</v>
      </c>
      <c r="G13" s="10">
        <f t="shared" si="1"/>
        <v>0</v>
      </c>
      <c r="H13" s="10">
        <f t="shared" si="2"/>
        <v>0</v>
      </c>
      <c r="I13" s="11">
        <v>0</v>
      </c>
      <c r="J13" s="37"/>
      <c r="K13" s="101" t="s">
        <v>154</v>
      </c>
      <c r="L13" s="14"/>
      <c r="M13" s="14"/>
      <c r="N13" s="14"/>
    </row>
    <row r="14" spans="1:14" s="1" customFormat="1" ht="45" x14ac:dyDescent="0.25">
      <c r="A14" s="30" t="s">
        <v>147</v>
      </c>
      <c r="B14" s="30" t="s">
        <v>355</v>
      </c>
      <c r="C14" s="9">
        <v>39916</v>
      </c>
      <c r="D14" s="9">
        <v>40175</v>
      </c>
      <c r="E14" s="7" t="s">
        <v>149</v>
      </c>
      <c r="F14" s="10">
        <f t="shared" si="0"/>
        <v>0</v>
      </c>
      <c r="G14" s="10">
        <f t="shared" si="1"/>
        <v>8</v>
      </c>
      <c r="H14" s="10">
        <f t="shared" si="2"/>
        <v>16</v>
      </c>
      <c r="I14" s="11">
        <v>0</v>
      </c>
      <c r="J14" s="37"/>
      <c r="K14" s="101" t="s">
        <v>154</v>
      </c>
      <c r="L14" s="14"/>
      <c r="M14" s="14"/>
      <c r="N14" s="14"/>
    </row>
    <row r="15" spans="1:14" s="1" customFormat="1" ht="45" x14ac:dyDescent="0.25">
      <c r="A15" s="30" t="s">
        <v>147</v>
      </c>
      <c r="B15" s="30" t="s">
        <v>355</v>
      </c>
      <c r="C15" s="9">
        <v>40200</v>
      </c>
      <c r="D15" s="9">
        <v>40533</v>
      </c>
      <c r="E15" s="7" t="s">
        <v>149</v>
      </c>
      <c r="F15" s="10">
        <f t="shared" si="0"/>
        <v>0</v>
      </c>
      <c r="G15" s="10">
        <f t="shared" si="1"/>
        <v>11</v>
      </c>
      <c r="H15" s="10">
        <f t="shared" si="2"/>
        <v>0</v>
      </c>
      <c r="I15" s="11">
        <v>0</v>
      </c>
      <c r="J15" s="37"/>
      <c r="K15" s="101" t="s">
        <v>154</v>
      </c>
      <c r="L15" s="14"/>
      <c r="M15" s="14"/>
      <c r="N15" s="14"/>
    </row>
    <row r="16" spans="1:14" s="1" customFormat="1" ht="75" x14ac:dyDescent="0.25">
      <c r="A16" s="30" t="s">
        <v>147</v>
      </c>
      <c r="B16" s="30" t="s">
        <v>356</v>
      </c>
      <c r="C16" s="9">
        <v>40620</v>
      </c>
      <c r="D16" s="9">
        <v>40925</v>
      </c>
      <c r="E16" s="7" t="s">
        <v>149</v>
      </c>
      <c r="F16" s="10">
        <f t="shared" si="0"/>
        <v>0</v>
      </c>
      <c r="G16" s="10">
        <f t="shared" si="1"/>
        <v>10</v>
      </c>
      <c r="H16" s="10">
        <f t="shared" si="2"/>
        <v>0</v>
      </c>
      <c r="I16" s="11">
        <v>0</v>
      </c>
      <c r="J16" s="37"/>
      <c r="K16" s="101" t="s">
        <v>154</v>
      </c>
      <c r="L16" s="14"/>
      <c r="M16" s="14"/>
      <c r="N16" s="14"/>
    </row>
    <row r="17" spans="1:14" s="1" customFormat="1" x14ac:dyDescent="0.25">
      <c r="A17" s="30"/>
      <c r="B17" s="30"/>
      <c r="C17" s="9"/>
      <c r="D17" s="9"/>
      <c r="E17" s="7"/>
      <c r="F17" s="10">
        <f t="shared" si="0"/>
        <v>0</v>
      </c>
      <c r="G17" s="10">
        <f t="shared" si="1"/>
        <v>0</v>
      </c>
      <c r="H17" s="10">
        <f t="shared" si="2"/>
        <v>0</v>
      </c>
      <c r="I17" s="11">
        <v>0</v>
      </c>
      <c r="J17" s="37"/>
      <c r="K17" s="101"/>
      <c r="L17" s="14"/>
      <c r="M17" s="14"/>
      <c r="N17" s="14"/>
    </row>
    <row r="18" spans="1:14" s="1" customFormat="1" x14ac:dyDescent="0.25">
      <c r="A18" s="30"/>
      <c r="B18" s="30"/>
      <c r="C18" s="9"/>
      <c r="D18" s="9"/>
      <c r="E18" s="7"/>
      <c r="F18" s="10">
        <f t="shared" si="0"/>
        <v>0</v>
      </c>
      <c r="G18" s="10">
        <f t="shared" si="1"/>
        <v>0</v>
      </c>
      <c r="H18" s="10">
        <f t="shared" si="2"/>
        <v>0</v>
      </c>
      <c r="I18" s="11">
        <v>0</v>
      </c>
      <c r="J18" s="37"/>
      <c r="K18" s="101"/>
      <c r="L18" s="14"/>
      <c r="M18" s="14"/>
      <c r="N18" s="14"/>
    </row>
    <row r="19" spans="1:14" s="1" customFormat="1" x14ac:dyDescent="0.25">
      <c r="A19" s="30"/>
      <c r="B19" s="35"/>
      <c r="C19" s="9"/>
      <c r="D19" s="9"/>
      <c r="E19" s="7"/>
      <c r="F19" s="10">
        <f t="shared" si="0"/>
        <v>0</v>
      </c>
      <c r="G19" s="10">
        <f t="shared" si="1"/>
        <v>0</v>
      </c>
      <c r="H19" s="10">
        <f t="shared" si="2"/>
        <v>0</v>
      </c>
      <c r="I19" s="11">
        <v>0</v>
      </c>
      <c r="J19" s="37"/>
      <c r="K19" s="101"/>
      <c r="L19" s="14"/>
      <c r="M19" s="14"/>
      <c r="N19" s="14"/>
    </row>
    <row r="20" spans="1:14" ht="22.5" customHeight="1" x14ac:dyDescent="0.25">
      <c r="A20" s="30"/>
      <c r="B20" s="35"/>
      <c r="C20" s="9"/>
      <c r="D20" s="9"/>
      <c r="E20" s="7"/>
      <c r="F20" s="10">
        <f t="shared" si="0"/>
        <v>0</v>
      </c>
      <c r="G20" s="10">
        <f t="shared" si="1"/>
        <v>0</v>
      </c>
      <c r="H20" s="10">
        <f t="shared" si="2"/>
        <v>0</v>
      </c>
      <c r="I20" s="11">
        <v>0</v>
      </c>
      <c r="J20" s="37"/>
      <c r="K20" s="101"/>
      <c r="L20" s="14"/>
      <c r="M20" s="14"/>
      <c r="N20" s="14"/>
    </row>
    <row r="21" spans="1:14" ht="22.5" customHeight="1" x14ac:dyDescent="0.25">
      <c r="A21" s="30"/>
      <c r="B21" s="30"/>
      <c r="C21" s="8"/>
      <c r="D21" s="9"/>
      <c r="E21" s="7"/>
      <c r="F21" s="10">
        <f t="shared" si="0"/>
        <v>0</v>
      </c>
      <c r="G21" s="10">
        <f t="shared" si="1"/>
        <v>0</v>
      </c>
      <c r="H21" s="10">
        <f t="shared" si="2"/>
        <v>0</v>
      </c>
      <c r="I21" s="11">
        <v>0</v>
      </c>
      <c r="J21" s="37"/>
      <c r="K21" s="101"/>
      <c r="L21" s="14"/>
      <c r="M21" s="14"/>
      <c r="N21" s="14"/>
    </row>
    <row r="22" spans="1:14" ht="22.5" customHeight="1" x14ac:dyDescent="0.25">
      <c r="A22" s="30"/>
      <c r="B22" s="30"/>
      <c r="C22" s="9"/>
      <c r="D22" s="9"/>
      <c r="E22" s="7"/>
      <c r="F22" s="10">
        <f t="shared" si="0"/>
        <v>0</v>
      </c>
      <c r="G22" s="10">
        <f t="shared" si="1"/>
        <v>0</v>
      </c>
      <c r="H22" s="10">
        <f t="shared" si="2"/>
        <v>0</v>
      </c>
      <c r="I22" s="11">
        <v>0</v>
      </c>
      <c r="J22" s="37"/>
      <c r="K22" s="101"/>
      <c r="L22" s="14"/>
      <c r="M22" s="14"/>
      <c r="N22" s="14"/>
    </row>
    <row r="23" spans="1:14" x14ac:dyDescent="0.25">
      <c r="A23" s="30"/>
      <c r="B23" s="30"/>
      <c r="C23" s="9"/>
      <c r="D23" s="9"/>
      <c r="E23" s="7"/>
      <c r="F23" s="10">
        <f t="shared" si="0"/>
        <v>0</v>
      </c>
      <c r="G23" s="10">
        <f t="shared" si="1"/>
        <v>0</v>
      </c>
      <c r="H23" s="10">
        <f t="shared" si="2"/>
        <v>0</v>
      </c>
      <c r="I23" s="11">
        <v>0</v>
      </c>
      <c r="J23" s="37"/>
      <c r="K23" s="101"/>
      <c r="L23" s="14"/>
      <c r="M23" s="14"/>
      <c r="N23" s="14"/>
    </row>
    <row r="24" spans="1:14" x14ac:dyDescent="0.25">
      <c r="A24" s="30"/>
      <c r="B24" s="30"/>
      <c r="C24" s="9"/>
      <c r="D24" s="9"/>
      <c r="E24" s="7"/>
      <c r="F24" s="10">
        <f>DATEDIF(C24,D24+1,"y")</f>
        <v>0</v>
      </c>
      <c r="G24" s="10">
        <f>DATEDIF(C24,D24+1,"ym")</f>
        <v>0</v>
      </c>
      <c r="H24" s="10">
        <f>IF(D24=0,0,DATEDIF(C24,D24+1,"md"))+ROUNDDOWN(I24/8,0)</f>
        <v>0</v>
      </c>
      <c r="I24" s="11">
        <v>0</v>
      </c>
      <c r="J24" s="37"/>
      <c r="K24" s="101"/>
      <c r="L24" s="14"/>
      <c r="M24" s="14"/>
      <c r="N24" s="14"/>
    </row>
    <row r="25" spans="1:14" x14ac:dyDescent="0.25">
      <c r="A25" s="36"/>
      <c r="B25" s="36"/>
      <c r="C25" s="28"/>
      <c r="D25" s="28"/>
      <c r="E25" s="28"/>
      <c r="F25" s="10">
        <f>DATEDIF(C25,D25+1,"y")</f>
        <v>0</v>
      </c>
      <c r="G25" s="10">
        <f>DATEDIF(C25,D25+1,"ym")</f>
        <v>0</v>
      </c>
      <c r="H25" s="10">
        <f>IF(D25=0,0,DATEDIF(C25,D25+1,"md"))+ROUNDDOWN(I25/8,0)</f>
        <v>0</v>
      </c>
      <c r="I25" s="11">
        <v>0</v>
      </c>
      <c r="J25" s="38"/>
      <c r="K25" s="102"/>
      <c r="L25" s="14"/>
      <c r="M25" s="14"/>
      <c r="N25" s="14"/>
    </row>
    <row r="26" spans="1:14" x14ac:dyDescent="0.25">
      <c r="A26" s="54"/>
      <c r="B26" s="54"/>
      <c r="C26" s="54"/>
      <c r="D26" s="54"/>
      <c r="E26" s="54"/>
      <c r="F26" s="12"/>
      <c r="G26" s="13"/>
      <c r="H26" s="13"/>
      <c r="I26" s="13"/>
      <c r="J26" s="14"/>
      <c r="K26" s="86"/>
      <c r="L26" s="14"/>
      <c r="M26" s="14"/>
      <c r="N26" s="14"/>
    </row>
    <row r="27" spans="1:14" x14ac:dyDescent="0.25">
      <c r="A27" s="54"/>
      <c r="B27" s="54"/>
      <c r="C27" s="54"/>
      <c r="D27" s="54"/>
      <c r="E27" s="15" t="s">
        <v>14</v>
      </c>
      <c r="F27" s="16">
        <f>SUMIFS(F$6:F$25,$K$6:K25,"SI")</f>
        <v>2</v>
      </c>
      <c r="G27" s="16">
        <f>SUMIFS(G$6:G$25,$K$6:$K$25,"SI")</f>
        <v>55</v>
      </c>
      <c r="H27" s="16">
        <f>SUMIFS(H$6:H$25,$K$6:$K$25,"SI")</f>
        <v>32</v>
      </c>
      <c r="I27" s="32"/>
      <c r="J27" s="162" t="s">
        <v>15</v>
      </c>
      <c r="K27" s="162"/>
      <c r="L27" s="14"/>
      <c r="M27" s="14"/>
      <c r="N27" s="14"/>
    </row>
    <row r="28" spans="1:14" x14ac:dyDescent="0.25">
      <c r="A28" s="54"/>
      <c r="B28" s="54"/>
      <c r="C28" s="54"/>
      <c r="D28" s="54"/>
      <c r="E28" s="17" t="s">
        <v>16</v>
      </c>
      <c r="F28" s="18">
        <f>F27+J28</f>
        <v>6</v>
      </c>
      <c r="G28" s="18">
        <f>G27-(ROUNDDOWN((G27+K28)/12,0)*12)+K28</f>
        <v>8</v>
      </c>
      <c r="H28" s="18">
        <f>H27-(K28*30)</f>
        <v>2</v>
      </c>
      <c r="I28" s="32"/>
      <c r="J28" s="103">
        <f>ROUNDDOWN((G27+K28)/12,0)</f>
        <v>4</v>
      </c>
      <c r="K28" s="103">
        <f>ROUNDDOWN(H27/30,0)</f>
        <v>1</v>
      </c>
      <c r="L28" s="54"/>
      <c r="M28" s="54"/>
      <c r="N28" s="54"/>
    </row>
    <row r="29" spans="1:14" x14ac:dyDescent="0.25">
      <c r="A29" s="54"/>
      <c r="B29" s="54"/>
      <c r="C29" s="54"/>
      <c r="D29" s="54"/>
      <c r="E29" s="19" t="s">
        <v>17</v>
      </c>
      <c r="F29" s="16">
        <f>SUMIFS(F$6:F$25,$E$6:$E$25,"AMBIENTAL",$K$6:$K$25,"SI")</f>
        <v>1</v>
      </c>
      <c r="G29" s="16">
        <f>SUMIFS(G$6:G$25,$E$6:$E$25,"AMBIENTAL",$K$6:$K$25,"SI")</f>
        <v>41</v>
      </c>
      <c r="H29" s="16">
        <f>SUMIFS(H$6:H$25,$E$6:$E$25,"AMBIENTAL",$K$6:$K$25,"SI")</f>
        <v>16</v>
      </c>
      <c r="I29" s="32"/>
      <c r="J29" s="103"/>
      <c r="K29" s="103"/>
      <c r="L29" s="54"/>
      <c r="M29" s="54"/>
      <c r="N29" s="54"/>
    </row>
    <row r="30" spans="1:14" x14ac:dyDescent="0.25">
      <c r="A30" s="54"/>
      <c r="B30" s="54"/>
      <c r="C30" s="54"/>
      <c r="D30" s="54"/>
      <c r="E30" s="20" t="s">
        <v>18</v>
      </c>
      <c r="F30" s="21">
        <f>F29+J30</f>
        <v>4</v>
      </c>
      <c r="G30" s="21">
        <f>G29-(ROUNDDOWN((G29+K30)/12,0)*12)+K30</f>
        <v>5</v>
      </c>
      <c r="H30" s="21">
        <f>H29-(K30*30)</f>
        <v>16</v>
      </c>
      <c r="I30" s="32"/>
      <c r="J30" s="103">
        <f>ROUNDDOWN((G29+K30)/12,0)</f>
        <v>3</v>
      </c>
      <c r="K30" s="103">
        <f>ROUNDDOWN(H29/30,0)</f>
        <v>0</v>
      </c>
      <c r="L30" s="54"/>
      <c r="M30" s="54"/>
      <c r="N30" s="54"/>
    </row>
    <row r="31" spans="1:14" x14ac:dyDescent="0.25">
      <c r="A31" s="54"/>
      <c r="B31" s="54"/>
      <c r="C31" s="54"/>
      <c r="D31" s="54"/>
      <c r="E31" s="19" t="s">
        <v>19</v>
      </c>
      <c r="F31" s="16">
        <f>SUMIFS(F$6:F$25,$E$6:$E$25,"GENERAL",$K$6:$K$25,"SI")</f>
        <v>1</v>
      </c>
      <c r="G31" s="16">
        <f>SUMIFS(G$6:G$25,$E$6:$E$25,"GENERAL",$K$6:$K$25,"SI")</f>
        <v>14</v>
      </c>
      <c r="H31" s="16">
        <f>SUMIFS(H$6:H$25,$E$6:$E$25,"GENERAL",$K$6:$K$25,"SI")</f>
        <v>16</v>
      </c>
      <c r="I31" s="32"/>
      <c r="J31" s="103"/>
      <c r="K31" s="103"/>
      <c r="L31" s="54"/>
      <c r="M31" s="54"/>
      <c r="N31" s="54"/>
    </row>
    <row r="32" spans="1:14" x14ac:dyDescent="0.25">
      <c r="A32" s="54"/>
      <c r="B32" s="54"/>
      <c r="C32" s="54"/>
      <c r="D32" s="54"/>
      <c r="E32" s="22" t="s">
        <v>20</v>
      </c>
      <c r="F32" s="23">
        <f>F31+J32</f>
        <v>2</v>
      </c>
      <c r="G32" s="23">
        <f>G31-(ROUNDDOWN((G31+K32)/12,0)*12)+K32</f>
        <v>2</v>
      </c>
      <c r="H32" s="23">
        <f>H31-(K32*30)</f>
        <v>16</v>
      </c>
      <c r="I32" s="32"/>
      <c r="J32" s="103">
        <f>ROUNDDOWN((G31+K32)/12,0)</f>
        <v>1</v>
      </c>
      <c r="K32" s="103">
        <f>ROUNDDOWN(H31/30,0)</f>
        <v>0</v>
      </c>
      <c r="L32" s="54"/>
      <c r="M32" s="54"/>
      <c r="N32" s="54"/>
    </row>
    <row r="33" spans="1:14" x14ac:dyDescent="0.25">
      <c r="A33" s="137" t="s">
        <v>76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54"/>
      <c r="M33" s="54"/>
      <c r="N33" s="54"/>
    </row>
    <row r="34" spans="1:14" x14ac:dyDescent="0.25">
      <c r="A34" s="54"/>
      <c r="B34" s="54"/>
      <c r="C34" s="54"/>
      <c r="D34" s="54"/>
      <c r="E34" s="54"/>
      <c r="F34" s="54"/>
      <c r="G34" s="88"/>
      <c r="H34" s="87"/>
      <c r="I34" s="87"/>
      <c r="J34" s="54"/>
      <c r="K34" s="85"/>
      <c r="L34" s="54"/>
      <c r="M34" s="54"/>
      <c r="N34" s="54"/>
    </row>
    <row r="35" spans="1:14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14"/>
      <c r="K35" s="85"/>
      <c r="L35" s="54"/>
      <c r="M35" s="54"/>
      <c r="N35" s="54"/>
    </row>
    <row r="36" spans="1:14" ht="15.75" thickBot="1" x14ac:dyDescent="0.3">
      <c r="A36" s="54"/>
      <c r="B36" s="126"/>
      <c r="C36" s="54"/>
      <c r="D36" s="126"/>
      <c r="E36" s="126"/>
      <c r="F36" s="54"/>
      <c r="G36" s="54"/>
      <c r="H36" s="54"/>
      <c r="I36" s="126"/>
      <c r="J36" s="127"/>
      <c r="K36" s="85"/>
      <c r="L36" s="54"/>
      <c r="M36" s="54"/>
      <c r="N36" s="54"/>
    </row>
    <row r="37" spans="1:14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14"/>
      <c r="K37" s="85"/>
      <c r="L37" s="54"/>
      <c r="M37" s="54"/>
      <c r="N37" s="54"/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</row>
    <row r="39" spans="1:14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14"/>
      <c r="K39" s="85"/>
      <c r="L39" s="54"/>
      <c r="M39" s="54"/>
      <c r="N39" s="54"/>
    </row>
    <row r="40" spans="1:14" ht="15.75" thickBot="1" x14ac:dyDescent="0.3">
      <c r="A40" s="54"/>
      <c r="B40" s="126"/>
      <c r="C40" s="54"/>
      <c r="D40" s="126"/>
      <c r="E40" s="126"/>
      <c r="F40" s="54"/>
      <c r="G40" s="54"/>
      <c r="H40" s="54"/>
      <c r="I40" s="126"/>
      <c r="J40" s="127"/>
      <c r="K40" s="85"/>
      <c r="L40" s="54"/>
      <c r="M40" s="54"/>
      <c r="N40" s="54"/>
    </row>
    <row r="41" spans="1:14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14"/>
      <c r="K41" s="85"/>
      <c r="L41" s="54"/>
      <c r="M41" s="54"/>
      <c r="N41" s="54"/>
    </row>
  </sheetData>
  <sheetProtection sheet="1" objects="1" scenarios="1"/>
  <autoFilter ref="A5:K19"/>
  <sortState ref="A6:K13">
    <sortCondition ref="C6:C13"/>
  </sortState>
  <customSheetViews>
    <customSheetView guid="{DFB4BDB3-5D3E-4DA0-A3F8-EB9B3B103ABC}" scale="80" showGridLines="0" fitToPage="1" showAutoFilter="1">
      <selection sqref="A1:K1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65" orientation="landscape" r:id="rId1"/>
      <autoFilter ref="A5:K19"/>
    </customSheetView>
  </customSheetViews>
  <mergeCells count="11">
    <mergeCell ref="A1:K1"/>
    <mergeCell ref="F2:I2"/>
    <mergeCell ref="J2:K2"/>
    <mergeCell ref="J3:K4"/>
    <mergeCell ref="G4:I4"/>
    <mergeCell ref="J27:K27"/>
    <mergeCell ref="A33:K33"/>
    <mergeCell ref="F3:I3"/>
    <mergeCell ref="B2:D2"/>
    <mergeCell ref="B3:D3"/>
    <mergeCell ref="B4:D4"/>
  </mergeCells>
  <conditionalFormatting sqref="F4:G4">
    <cfRule type="containsText" dxfId="21" priority="1" operator="containsText" text="NO">
      <formula>NOT(ISERROR(SEARCH("NO",F4)))</formula>
    </cfRule>
    <cfRule type="containsText" dxfId="20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25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25">
      <formula1>"AMBIENTAL,GENERAL"</formula1>
    </dataValidation>
    <dataValidation type="list" allowBlank="1" showInputMessage="1" showErrorMessage="1" sqref="K6:K25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topLeftCell="C1" zoomScaleNormal="100" workbookViewId="0">
      <selection activeCell="J6" sqref="J6"/>
    </sheetView>
  </sheetViews>
  <sheetFormatPr baseColWidth="10" defaultRowHeight="15" x14ac:dyDescent="0.25"/>
  <cols>
    <col min="1" max="1" width="26.7109375" style="51" customWidth="1"/>
    <col min="2" max="2" width="31.85546875" style="51" customWidth="1"/>
    <col min="3" max="3" width="15" style="51" customWidth="1"/>
    <col min="4" max="4" width="21.5703125" style="51" bestFit="1" customWidth="1"/>
    <col min="5" max="5" width="29.85546875" style="51" bestFit="1" customWidth="1"/>
    <col min="6" max="6" width="12.5703125" style="51" customWidth="1"/>
    <col min="7" max="9" width="11.42578125" style="51"/>
    <col min="10" max="10" width="36.28515625" style="51" customWidth="1"/>
    <col min="11" max="11" width="11.42578125" style="52"/>
    <col min="12" max="13" width="11.5703125" style="51" bestFit="1" customWidth="1"/>
    <col min="14" max="16384" width="11.42578125" style="51"/>
  </cols>
  <sheetData>
    <row r="1" spans="1:14" ht="18.75" customHeight="1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ht="18.75" x14ac:dyDescent="0.25">
      <c r="A2" s="55" t="s">
        <v>0</v>
      </c>
      <c r="B2" s="148" t="s">
        <v>87</v>
      </c>
      <c r="C2" s="149"/>
      <c r="D2" s="150"/>
      <c r="E2" s="55" t="s">
        <v>1</v>
      </c>
      <c r="F2" s="151">
        <v>80108811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ht="45" customHeight="1" x14ac:dyDescent="0.25">
      <c r="A3" s="26" t="s">
        <v>69</v>
      </c>
      <c r="B3" s="138" t="s">
        <v>322</v>
      </c>
      <c r="C3" s="139"/>
      <c r="D3" s="140"/>
      <c r="E3" s="26" t="s">
        <v>70</v>
      </c>
      <c r="F3" s="141" t="s">
        <v>323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ht="45" x14ac:dyDescent="0.25">
      <c r="A4" s="25" t="s">
        <v>71</v>
      </c>
      <c r="B4" s="144" t="s">
        <v>324</v>
      </c>
      <c r="C4" s="145"/>
      <c r="D4" s="146"/>
      <c r="E4" s="56" t="s">
        <v>2</v>
      </c>
      <c r="F4" s="129" t="str">
        <f>IF(AND(F30&gt;=1,IF(B4&lt;&gt;"",F28&gt;=4,F28&gt;=7)),"SI CUMPLE","NO CUMPLE")</f>
        <v>SI CUMPLE</v>
      </c>
      <c r="G4" s="160"/>
      <c r="H4" s="160"/>
      <c r="I4" s="161"/>
      <c r="J4" s="158"/>
      <c r="K4" s="159"/>
      <c r="L4" s="54"/>
      <c r="M4" s="54"/>
      <c r="N4" s="54"/>
    </row>
    <row r="5" spans="1:14" s="53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  <c r="L5" s="6"/>
      <c r="M5" s="6"/>
      <c r="N5" s="6"/>
    </row>
    <row r="6" spans="1:14" x14ac:dyDescent="0.25">
      <c r="A6" s="30" t="s">
        <v>325</v>
      </c>
      <c r="B6" s="30" t="s">
        <v>326</v>
      </c>
      <c r="C6" s="9">
        <v>41941</v>
      </c>
      <c r="D6" s="8">
        <v>42277</v>
      </c>
      <c r="E6" s="7" t="s">
        <v>116</v>
      </c>
      <c r="F6" s="10">
        <f>DATEDIF(C6,D6+1,"y")</f>
        <v>0</v>
      </c>
      <c r="G6" s="10">
        <f>DATEDIF(C6,D6+1,"ym")</f>
        <v>11</v>
      </c>
      <c r="H6" s="10">
        <f>IF(D6=0,0,DATEDIF(C6,D6+1,"md"))+ROUNDDOWN(I6/8,0)</f>
        <v>2</v>
      </c>
      <c r="I6" s="11">
        <v>0</v>
      </c>
      <c r="J6" s="37"/>
      <c r="K6" s="101" t="s">
        <v>154</v>
      </c>
      <c r="L6" s="14"/>
      <c r="M6" s="14"/>
      <c r="N6" s="14"/>
    </row>
    <row r="7" spans="1:14" ht="105" x14ac:dyDescent="0.25">
      <c r="A7" s="30" t="s">
        <v>327</v>
      </c>
      <c r="B7" s="30" t="s">
        <v>328</v>
      </c>
      <c r="C7" s="9">
        <v>41713</v>
      </c>
      <c r="D7" s="8">
        <v>41883</v>
      </c>
      <c r="E7" s="7" t="s">
        <v>149</v>
      </c>
      <c r="F7" s="10">
        <f>DATEDIF(C7,D7+1,"y")</f>
        <v>0</v>
      </c>
      <c r="G7" s="10">
        <f>DATEDIF(C7,D7+1,"ym")</f>
        <v>5</v>
      </c>
      <c r="H7" s="10">
        <f>IF(D7=0,0,DATEDIF(C7,D7+1,"md"))+ROUNDDOWN(I7/8,0)</f>
        <v>18</v>
      </c>
      <c r="I7" s="11">
        <v>0</v>
      </c>
      <c r="J7" s="37"/>
      <c r="K7" s="101" t="s">
        <v>154</v>
      </c>
      <c r="L7" s="14"/>
      <c r="M7" s="14"/>
      <c r="N7" s="14"/>
    </row>
    <row r="8" spans="1:14" ht="60" x14ac:dyDescent="0.25">
      <c r="A8" s="30" t="s">
        <v>147</v>
      </c>
      <c r="B8" s="30" t="s">
        <v>329</v>
      </c>
      <c r="C8" s="9">
        <v>41458</v>
      </c>
      <c r="D8" s="9">
        <v>41700</v>
      </c>
      <c r="E8" s="7" t="s">
        <v>149</v>
      </c>
      <c r="F8" s="10">
        <f>DATEDIF(C8,D8+1,"y")</f>
        <v>0</v>
      </c>
      <c r="G8" s="10">
        <f>DATEDIF(C8,D8+1,"ym")</f>
        <v>8</v>
      </c>
      <c r="H8" s="10">
        <f>IF(D8=0,0,DATEDIF(C8,D8+1,"md"))+ROUNDDOWN(I8/8,0)</f>
        <v>0</v>
      </c>
      <c r="I8" s="11">
        <v>0</v>
      </c>
      <c r="J8" s="37"/>
      <c r="K8" s="101" t="s">
        <v>154</v>
      </c>
      <c r="L8" s="14"/>
      <c r="M8" s="14"/>
      <c r="N8" s="14"/>
    </row>
    <row r="9" spans="1:14" ht="105" x14ac:dyDescent="0.25">
      <c r="A9" s="30" t="s">
        <v>327</v>
      </c>
      <c r="B9" s="30" t="s">
        <v>328</v>
      </c>
      <c r="C9" s="9">
        <v>41296</v>
      </c>
      <c r="D9" s="9">
        <v>41446</v>
      </c>
      <c r="E9" s="7" t="s">
        <v>149</v>
      </c>
      <c r="F9" s="10">
        <f>DATEDIF(C9,D9+1,"y")</f>
        <v>0</v>
      </c>
      <c r="G9" s="10">
        <f>DATEDIF(C9,D9+1,"ym")</f>
        <v>5</v>
      </c>
      <c r="H9" s="10">
        <f>IF(D9=0,0,DATEDIF(C9,D9+1,"md"))+ROUNDDOWN(I9/8,0)</f>
        <v>0</v>
      </c>
      <c r="I9" s="11">
        <v>0</v>
      </c>
      <c r="J9" s="37"/>
      <c r="K9" s="101" t="s">
        <v>154</v>
      </c>
      <c r="L9" s="14"/>
      <c r="M9" s="14"/>
      <c r="N9" s="14"/>
    </row>
    <row r="10" spans="1:14" ht="60" x14ac:dyDescent="0.25">
      <c r="A10" s="30" t="s">
        <v>147</v>
      </c>
      <c r="B10" s="30" t="s">
        <v>330</v>
      </c>
      <c r="C10" s="9">
        <v>40970</v>
      </c>
      <c r="D10" s="9">
        <v>41276</v>
      </c>
      <c r="E10" s="7" t="s">
        <v>149</v>
      </c>
      <c r="F10" s="10">
        <f t="shared" ref="F10:F23" si="0">DATEDIF(C10,D10+1,"y")</f>
        <v>0</v>
      </c>
      <c r="G10" s="10">
        <f t="shared" ref="G10:G23" si="1">DATEDIF(C10,D10+1,"ym")</f>
        <v>10</v>
      </c>
      <c r="H10" s="10">
        <f t="shared" ref="H10:H23" si="2">IF(D10=0,0,DATEDIF(C10,D10+1,"md"))+ROUNDDOWN(I10/8,0)</f>
        <v>1</v>
      </c>
      <c r="I10" s="11">
        <v>0</v>
      </c>
      <c r="J10" s="37"/>
      <c r="K10" s="101" t="s">
        <v>154</v>
      </c>
      <c r="L10" s="14"/>
      <c r="M10" s="14"/>
      <c r="N10" s="14"/>
    </row>
    <row r="11" spans="1:14" ht="45" x14ac:dyDescent="0.25">
      <c r="A11" s="30" t="s">
        <v>327</v>
      </c>
      <c r="B11" s="30" t="s">
        <v>331</v>
      </c>
      <c r="C11" s="9">
        <v>40938</v>
      </c>
      <c r="D11" s="9">
        <v>40969</v>
      </c>
      <c r="E11" s="7" t="s">
        <v>149</v>
      </c>
      <c r="F11" s="10">
        <f t="shared" si="0"/>
        <v>0</v>
      </c>
      <c r="G11" s="10">
        <f t="shared" si="1"/>
        <v>1</v>
      </c>
      <c r="H11" s="10">
        <f t="shared" si="2"/>
        <v>1</v>
      </c>
      <c r="I11" s="11">
        <v>0</v>
      </c>
      <c r="J11" s="37"/>
      <c r="K11" s="101" t="s">
        <v>154</v>
      </c>
      <c r="L11" s="14"/>
      <c r="M11" s="14"/>
      <c r="N11" s="14"/>
    </row>
    <row r="12" spans="1:14" ht="60" x14ac:dyDescent="0.25">
      <c r="A12" s="30" t="s">
        <v>147</v>
      </c>
      <c r="B12" s="30" t="s">
        <v>330</v>
      </c>
      <c r="C12" s="9">
        <v>40617</v>
      </c>
      <c r="D12" s="9">
        <v>40953</v>
      </c>
      <c r="E12" s="7" t="s">
        <v>149</v>
      </c>
      <c r="F12" s="10">
        <f t="shared" si="0"/>
        <v>0</v>
      </c>
      <c r="G12" s="10">
        <f t="shared" si="1"/>
        <v>11</v>
      </c>
      <c r="H12" s="10">
        <f t="shared" si="2"/>
        <v>0</v>
      </c>
      <c r="I12" s="11">
        <v>0</v>
      </c>
      <c r="J12" s="37"/>
      <c r="K12" s="101" t="s">
        <v>154</v>
      </c>
      <c r="L12" s="14"/>
      <c r="M12" s="14"/>
      <c r="N12" s="14"/>
    </row>
    <row r="13" spans="1:14" ht="75" x14ac:dyDescent="0.25">
      <c r="A13" s="30" t="s">
        <v>332</v>
      </c>
      <c r="B13" s="30" t="s">
        <v>333</v>
      </c>
      <c r="C13" s="9">
        <v>40553</v>
      </c>
      <c r="D13" s="9">
        <v>40594</v>
      </c>
      <c r="E13" s="7" t="s">
        <v>149</v>
      </c>
      <c r="F13" s="10">
        <f t="shared" si="0"/>
        <v>0</v>
      </c>
      <c r="G13" s="10">
        <f t="shared" si="1"/>
        <v>1</v>
      </c>
      <c r="H13" s="10">
        <f t="shared" si="2"/>
        <v>11</v>
      </c>
      <c r="I13" s="11">
        <v>0</v>
      </c>
      <c r="J13" s="37"/>
      <c r="K13" s="101" t="s">
        <v>154</v>
      </c>
      <c r="L13" s="14"/>
      <c r="M13" s="14"/>
      <c r="N13" s="14"/>
    </row>
    <row r="14" spans="1:14" ht="60" x14ac:dyDescent="0.25">
      <c r="A14" s="30" t="s">
        <v>147</v>
      </c>
      <c r="B14" s="30" t="s">
        <v>330</v>
      </c>
      <c r="C14" s="9">
        <v>40210</v>
      </c>
      <c r="D14" s="9">
        <v>40543</v>
      </c>
      <c r="E14" s="7" t="s">
        <v>149</v>
      </c>
      <c r="F14" s="10">
        <f t="shared" si="0"/>
        <v>0</v>
      </c>
      <c r="G14" s="10">
        <f t="shared" si="1"/>
        <v>11</v>
      </c>
      <c r="H14" s="10">
        <f t="shared" si="2"/>
        <v>0</v>
      </c>
      <c r="I14" s="11">
        <v>0</v>
      </c>
      <c r="J14" s="37"/>
      <c r="K14" s="101" t="s">
        <v>154</v>
      </c>
      <c r="L14" s="14"/>
      <c r="M14" s="14"/>
      <c r="N14" s="14"/>
    </row>
    <row r="15" spans="1:14" ht="90" x14ac:dyDescent="0.25">
      <c r="A15" s="30" t="s">
        <v>147</v>
      </c>
      <c r="B15" s="30" t="s">
        <v>334</v>
      </c>
      <c r="C15" s="9">
        <v>39904</v>
      </c>
      <c r="D15" s="9">
        <v>40178</v>
      </c>
      <c r="E15" s="7" t="s">
        <v>149</v>
      </c>
      <c r="F15" s="10">
        <f t="shared" si="0"/>
        <v>0</v>
      </c>
      <c r="G15" s="10">
        <f t="shared" si="1"/>
        <v>9</v>
      </c>
      <c r="H15" s="10">
        <f t="shared" si="2"/>
        <v>0</v>
      </c>
      <c r="I15" s="11">
        <v>0</v>
      </c>
      <c r="J15" s="37"/>
      <c r="K15" s="101" t="s">
        <v>154</v>
      </c>
      <c r="L15" s="14"/>
      <c r="M15" s="14"/>
      <c r="N15" s="14"/>
    </row>
    <row r="16" spans="1:14" ht="90" x14ac:dyDescent="0.25">
      <c r="A16" s="30" t="s">
        <v>147</v>
      </c>
      <c r="B16" s="30" t="s">
        <v>334</v>
      </c>
      <c r="C16" s="9">
        <v>39633</v>
      </c>
      <c r="D16" s="9">
        <v>39875</v>
      </c>
      <c r="E16" s="7" t="s">
        <v>149</v>
      </c>
      <c r="F16" s="10">
        <f t="shared" si="0"/>
        <v>0</v>
      </c>
      <c r="G16" s="10">
        <f t="shared" si="1"/>
        <v>8</v>
      </c>
      <c r="H16" s="10">
        <f t="shared" si="2"/>
        <v>0</v>
      </c>
      <c r="I16" s="11">
        <v>0</v>
      </c>
      <c r="J16" s="37"/>
      <c r="K16" s="101" t="s">
        <v>154</v>
      </c>
      <c r="L16" s="14"/>
      <c r="M16" s="14"/>
      <c r="N16" s="14"/>
    </row>
    <row r="17" spans="1:14" x14ac:dyDescent="0.25">
      <c r="A17" s="30" t="s">
        <v>335</v>
      </c>
      <c r="B17" s="30" t="s">
        <v>336</v>
      </c>
      <c r="C17" s="9">
        <v>39448</v>
      </c>
      <c r="D17" s="9">
        <v>39599</v>
      </c>
      <c r="E17" s="7" t="s">
        <v>116</v>
      </c>
      <c r="F17" s="10">
        <f t="shared" si="0"/>
        <v>0</v>
      </c>
      <c r="G17" s="10">
        <f t="shared" si="1"/>
        <v>5</v>
      </c>
      <c r="H17" s="10">
        <f t="shared" si="2"/>
        <v>0</v>
      </c>
      <c r="I17" s="11">
        <v>0</v>
      </c>
      <c r="J17" s="37"/>
      <c r="K17" s="101" t="s">
        <v>154</v>
      </c>
      <c r="L17" s="14"/>
      <c r="M17" s="14"/>
      <c r="N17" s="14"/>
    </row>
    <row r="18" spans="1:14" ht="60" x14ac:dyDescent="0.25">
      <c r="A18" s="30" t="s">
        <v>147</v>
      </c>
      <c r="B18" s="30" t="s">
        <v>337</v>
      </c>
      <c r="C18" s="9">
        <v>39261</v>
      </c>
      <c r="D18" s="9">
        <v>39413</v>
      </c>
      <c r="E18" s="7" t="s">
        <v>149</v>
      </c>
      <c r="F18" s="10">
        <f t="shared" si="0"/>
        <v>0</v>
      </c>
      <c r="G18" s="10">
        <f t="shared" si="1"/>
        <v>5</v>
      </c>
      <c r="H18" s="10">
        <f t="shared" si="2"/>
        <v>0</v>
      </c>
      <c r="I18" s="11">
        <v>0</v>
      </c>
      <c r="J18" s="37"/>
      <c r="K18" s="101" t="s">
        <v>154</v>
      </c>
      <c r="L18" s="14"/>
      <c r="M18" s="14"/>
      <c r="N18" s="14"/>
    </row>
    <row r="19" spans="1:14" ht="15" customHeight="1" x14ac:dyDescent="0.25">
      <c r="A19" s="30"/>
      <c r="B19" s="35"/>
      <c r="C19" s="9"/>
      <c r="D19" s="9"/>
      <c r="E19" s="7"/>
      <c r="F19" s="10">
        <f t="shared" si="0"/>
        <v>0</v>
      </c>
      <c r="G19" s="10">
        <f t="shared" si="1"/>
        <v>0</v>
      </c>
      <c r="H19" s="10">
        <f t="shared" si="2"/>
        <v>0</v>
      </c>
      <c r="I19" s="11">
        <v>0</v>
      </c>
      <c r="J19" s="37"/>
      <c r="K19" s="101"/>
      <c r="L19" s="14"/>
      <c r="M19" s="14"/>
      <c r="N19" s="14"/>
    </row>
    <row r="20" spans="1:14" x14ac:dyDescent="0.25">
      <c r="A20" s="30"/>
      <c r="B20" s="35"/>
      <c r="C20" s="9"/>
      <c r="D20" s="9"/>
      <c r="E20" s="7"/>
      <c r="F20" s="10">
        <f t="shared" si="0"/>
        <v>0</v>
      </c>
      <c r="G20" s="10">
        <f t="shared" si="1"/>
        <v>0</v>
      </c>
      <c r="H20" s="10">
        <f t="shared" si="2"/>
        <v>0</v>
      </c>
      <c r="I20" s="11">
        <v>0</v>
      </c>
      <c r="J20" s="37"/>
      <c r="K20" s="101"/>
      <c r="L20" s="14"/>
      <c r="M20" s="14"/>
      <c r="N20" s="14"/>
    </row>
    <row r="21" spans="1:14" x14ac:dyDescent="0.25">
      <c r="A21" s="30"/>
      <c r="B21" s="30"/>
      <c r="C21" s="8"/>
      <c r="D21" s="9"/>
      <c r="E21" s="7"/>
      <c r="F21" s="10">
        <f t="shared" si="0"/>
        <v>0</v>
      </c>
      <c r="G21" s="10">
        <f t="shared" si="1"/>
        <v>0</v>
      </c>
      <c r="H21" s="10">
        <f t="shared" si="2"/>
        <v>0</v>
      </c>
      <c r="I21" s="11">
        <v>0</v>
      </c>
      <c r="J21" s="37"/>
      <c r="K21" s="101"/>
      <c r="L21" s="14"/>
      <c r="M21" s="14"/>
      <c r="N21" s="14"/>
    </row>
    <row r="22" spans="1:14" x14ac:dyDescent="0.25">
      <c r="A22" s="30"/>
      <c r="B22" s="30"/>
      <c r="C22" s="9"/>
      <c r="D22" s="9"/>
      <c r="E22" s="7"/>
      <c r="F22" s="10">
        <f t="shared" si="0"/>
        <v>0</v>
      </c>
      <c r="G22" s="10">
        <f t="shared" si="1"/>
        <v>0</v>
      </c>
      <c r="H22" s="10">
        <f t="shared" si="2"/>
        <v>0</v>
      </c>
      <c r="I22" s="11">
        <v>0</v>
      </c>
      <c r="J22" s="37"/>
      <c r="K22" s="101"/>
      <c r="L22" s="14"/>
      <c r="M22" s="14"/>
      <c r="N22" s="14"/>
    </row>
    <row r="23" spans="1:14" x14ac:dyDescent="0.25">
      <c r="A23" s="30"/>
      <c r="B23" s="30"/>
      <c r="C23" s="9"/>
      <c r="D23" s="9"/>
      <c r="E23" s="7"/>
      <c r="F23" s="10">
        <f t="shared" si="0"/>
        <v>0</v>
      </c>
      <c r="G23" s="10">
        <f t="shared" si="1"/>
        <v>0</v>
      </c>
      <c r="H23" s="10">
        <f t="shared" si="2"/>
        <v>0</v>
      </c>
      <c r="I23" s="11">
        <v>0</v>
      </c>
      <c r="J23" s="37"/>
      <c r="K23" s="101"/>
      <c r="L23" s="14"/>
      <c r="M23" s="14"/>
      <c r="N23" s="14"/>
    </row>
    <row r="24" spans="1:14" x14ac:dyDescent="0.25">
      <c r="A24" s="30"/>
      <c r="B24" s="30"/>
      <c r="C24" s="9"/>
      <c r="D24" s="9"/>
      <c r="E24" s="7"/>
      <c r="F24" s="10">
        <f>DATEDIF(C24,D24+1,"y")</f>
        <v>0</v>
      </c>
      <c r="G24" s="10">
        <f>DATEDIF(C24,D24+1,"ym")</f>
        <v>0</v>
      </c>
      <c r="H24" s="10">
        <f>IF(D24=0,0,DATEDIF(C24,D24+1,"md"))+ROUNDDOWN(I24/8,0)</f>
        <v>0</v>
      </c>
      <c r="I24" s="11">
        <v>0</v>
      </c>
      <c r="J24" s="37"/>
      <c r="K24" s="101"/>
      <c r="L24" s="14"/>
      <c r="M24" s="14"/>
      <c r="N24" s="14"/>
    </row>
    <row r="25" spans="1:14" ht="15" customHeight="1" x14ac:dyDescent="0.25">
      <c r="A25" s="36"/>
      <c r="B25" s="36"/>
      <c r="C25" s="28"/>
      <c r="D25" s="28"/>
      <c r="E25" s="28"/>
      <c r="F25" s="10">
        <f>DATEDIF(C25,D25+1,"y")</f>
        <v>0</v>
      </c>
      <c r="G25" s="10">
        <f>DATEDIF(C25,D25+1,"ym")</f>
        <v>0</v>
      </c>
      <c r="H25" s="10">
        <f>IF(D25=0,0,DATEDIF(C25,D25+1,"md"))+ROUNDDOWN(I25/8,0)</f>
        <v>0</v>
      </c>
      <c r="I25" s="11">
        <v>0</v>
      </c>
      <c r="J25" s="38"/>
      <c r="K25" s="102"/>
      <c r="L25" s="14"/>
      <c r="M25" s="14"/>
      <c r="N25" s="14"/>
    </row>
    <row r="26" spans="1:14" ht="22.5" customHeight="1" x14ac:dyDescent="0.25">
      <c r="A26" s="54"/>
      <c r="B26" s="54"/>
      <c r="C26" s="54"/>
      <c r="D26" s="54"/>
      <c r="E26" s="54"/>
      <c r="F26" s="12"/>
      <c r="G26" s="13"/>
      <c r="H26" s="13"/>
      <c r="I26" s="13"/>
      <c r="J26" s="14"/>
      <c r="K26" s="86"/>
      <c r="L26" s="14"/>
      <c r="M26" s="14"/>
      <c r="N26" s="14"/>
    </row>
    <row r="27" spans="1:14" ht="22.5" customHeight="1" x14ac:dyDescent="0.25">
      <c r="A27" s="54"/>
      <c r="B27" s="54"/>
      <c r="C27" s="54"/>
      <c r="D27" s="54"/>
      <c r="E27" s="15" t="s">
        <v>14</v>
      </c>
      <c r="F27" s="16">
        <f>SUMIFS(F$6:F$25,$K$6:K25,"SI")</f>
        <v>0</v>
      </c>
      <c r="G27" s="16">
        <f>SUMIFS(G$6:G$25,$K$6:$K$25,"SI")</f>
        <v>90</v>
      </c>
      <c r="H27" s="16">
        <f>SUMIFS(H$6:H$25,$K$6:$K$25,"SI")</f>
        <v>33</v>
      </c>
      <c r="I27" s="32"/>
      <c r="J27" s="162" t="s">
        <v>15</v>
      </c>
      <c r="K27" s="162"/>
      <c r="L27" s="14"/>
      <c r="M27" s="14"/>
      <c r="N27" s="14"/>
    </row>
    <row r="28" spans="1:14" ht="22.5" customHeight="1" x14ac:dyDescent="0.25">
      <c r="A28" s="54"/>
      <c r="B28" s="54"/>
      <c r="C28" s="54"/>
      <c r="D28" s="54"/>
      <c r="E28" s="17" t="s">
        <v>16</v>
      </c>
      <c r="F28" s="18">
        <f>F27+J28</f>
        <v>7</v>
      </c>
      <c r="G28" s="18">
        <f>G27-(ROUNDDOWN((G27+K28)/12,0)*12)+K28</f>
        <v>7</v>
      </c>
      <c r="H28" s="18">
        <f>H27-(K28*30)</f>
        <v>3</v>
      </c>
      <c r="I28" s="32"/>
      <c r="J28" s="103">
        <f>ROUNDDOWN((G27+K28)/12,0)</f>
        <v>7</v>
      </c>
      <c r="K28" s="103">
        <f>ROUNDDOWN(H27/30,0)</f>
        <v>1</v>
      </c>
      <c r="L28" s="54"/>
      <c r="M28" s="54"/>
      <c r="N28" s="54"/>
    </row>
    <row r="29" spans="1:14" ht="22.5" customHeight="1" x14ac:dyDescent="0.25">
      <c r="A29" s="54"/>
      <c r="B29" s="54"/>
      <c r="C29" s="54"/>
      <c r="D29" s="54"/>
      <c r="E29" s="19" t="s">
        <v>17</v>
      </c>
      <c r="F29" s="16">
        <f>SUMIFS(F$6:F$25,$E$6:$E$25,"AMBIENTAL",$K$6:$K$25,"SI")</f>
        <v>0</v>
      </c>
      <c r="G29" s="16">
        <f>SUMIFS(G$6:G$25,$E$6:$E$25,"AMBIENTAL",$K$6:$K$25,"SI")</f>
        <v>74</v>
      </c>
      <c r="H29" s="16">
        <f>SUMIFS(H$6:H$25,$E$6:$E$25,"AMBIENTAL",$K$6:$K$25,"SI")</f>
        <v>31</v>
      </c>
      <c r="I29" s="32"/>
      <c r="J29" s="103"/>
      <c r="K29" s="103"/>
      <c r="L29" s="54"/>
      <c r="M29" s="54"/>
      <c r="N29" s="54"/>
    </row>
    <row r="30" spans="1:14" ht="22.5" customHeight="1" x14ac:dyDescent="0.25">
      <c r="A30" s="54"/>
      <c r="B30" s="54"/>
      <c r="C30" s="54"/>
      <c r="D30" s="54"/>
      <c r="E30" s="20" t="s">
        <v>18</v>
      </c>
      <c r="F30" s="21">
        <f>F29+J30</f>
        <v>6</v>
      </c>
      <c r="G30" s="21">
        <f>G29-(ROUNDDOWN((G29+K30)/12,0)*12)+K30</f>
        <v>3</v>
      </c>
      <c r="H30" s="21">
        <f>H29-(K30*30)</f>
        <v>1</v>
      </c>
      <c r="I30" s="32"/>
      <c r="J30" s="103">
        <f>ROUNDDOWN((G29+K30)/12,0)</f>
        <v>6</v>
      </c>
      <c r="K30" s="103">
        <f>ROUNDDOWN(H29/30,0)</f>
        <v>1</v>
      </c>
      <c r="L30" s="54"/>
      <c r="M30" s="54"/>
      <c r="N30" s="54"/>
    </row>
    <row r="31" spans="1:14" ht="22.5" customHeight="1" x14ac:dyDescent="0.25">
      <c r="A31" s="54"/>
      <c r="B31" s="54"/>
      <c r="C31" s="54"/>
      <c r="D31" s="54"/>
      <c r="E31" s="19" t="s">
        <v>19</v>
      </c>
      <c r="F31" s="16">
        <f>SUMIFS(F$6:F$25,$E$6:$E$25,"GENERAL",$K$6:$K$25,"SI")</f>
        <v>0</v>
      </c>
      <c r="G31" s="16">
        <f>SUMIFS(G$6:G$25,$E$6:$E$25,"GENERAL",$K$6:$K$25,"SI")</f>
        <v>16</v>
      </c>
      <c r="H31" s="16">
        <f>SUMIFS(H$6:H$25,$E$6:$E$25,"GENERAL",$K$6:$K$25,"SI")</f>
        <v>2</v>
      </c>
      <c r="I31" s="32"/>
      <c r="J31" s="103"/>
      <c r="K31" s="103"/>
      <c r="L31" s="54"/>
      <c r="M31" s="54"/>
      <c r="N31" s="54"/>
    </row>
    <row r="32" spans="1:14" x14ac:dyDescent="0.25">
      <c r="A32" s="54"/>
      <c r="B32" s="54"/>
      <c r="C32" s="54"/>
      <c r="D32" s="54"/>
      <c r="E32" s="22" t="s">
        <v>20</v>
      </c>
      <c r="F32" s="23">
        <f>F31+J32</f>
        <v>1</v>
      </c>
      <c r="G32" s="23">
        <f>G31-(ROUNDDOWN((G31+K32)/12,0)*12)+K32</f>
        <v>4</v>
      </c>
      <c r="H32" s="23">
        <f>H31-(K32*30)</f>
        <v>2</v>
      </c>
      <c r="I32" s="32"/>
      <c r="J32" s="103">
        <f>ROUNDDOWN((G31+K32)/12,0)</f>
        <v>1</v>
      </c>
      <c r="K32" s="103">
        <f>ROUNDDOWN(H31/30,0)</f>
        <v>0</v>
      </c>
      <c r="L32" s="54"/>
      <c r="M32" s="54"/>
      <c r="N32" s="54"/>
    </row>
    <row r="33" spans="1:14" x14ac:dyDescent="0.25">
      <c r="A33" s="137" t="s">
        <v>76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54"/>
      <c r="M33" s="54"/>
      <c r="N33" s="54"/>
    </row>
    <row r="34" spans="1:14" x14ac:dyDescent="0.25">
      <c r="A34" s="54"/>
      <c r="B34" s="54"/>
      <c r="C34" s="54"/>
      <c r="D34" s="54"/>
      <c r="E34" s="54"/>
      <c r="F34" s="54"/>
      <c r="G34" s="88"/>
      <c r="H34" s="87"/>
      <c r="I34" s="87"/>
      <c r="J34" s="54"/>
      <c r="K34" s="85"/>
      <c r="L34" s="54"/>
      <c r="M34" s="54"/>
      <c r="N34" s="54"/>
    </row>
    <row r="35" spans="1:14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14"/>
      <c r="K35" s="85"/>
      <c r="L35" s="54"/>
      <c r="M35" s="54"/>
      <c r="N35" s="54"/>
    </row>
    <row r="36" spans="1:14" ht="15.75" thickBot="1" x14ac:dyDescent="0.3">
      <c r="A36" s="54"/>
      <c r="B36" s="126"/>
      <c r="C36" s="54"/>
      <c r="D36" s="126"/>
      <c r="E36" s="126"/>
      <c r="F36" s="54"/>
      <c r="G36" s="54"/>
      <c r="H36" s="54"/>
      <c r="I36" s="126"/>
      <c r="J36" s="127"/>
      <c r="K36" s="85"/>
      <c r="L36" s="54"/>
      <c r="M36" s="54"/>
      <c r="N36" s="54"/>
    </row>
    <row r="37" spans="1:14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14"/>
      <c r="K37" s="85"/>
      <c r="L37" s="54"/>
      <c r="M37" s="54"/>
      <c r="N37" s="54"/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</row>
    <row r="39" spans="1:14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14"/>
      <c r="K39" s="85"/>
      <c r="L39" s="54"/>
      <c r="M39" s="54"/>
      <c r="N39" s="54"/>
    </row>
    <row r="40" spans="1:14" ht="15.75" thickBot="1" x14ac:dyDescent="0.3">
      <c r="A40" s="54"/>
      <c r="B40" s="126"/>
      <c r="C40" s="54"/>
      <c r="D40" s="126"/>
      <c r="E40" s="126"/>
      <c r="F40" s="54"/>
      <c r="G40" s="54"/>
      <c r="H40" s="54"/>
      <c r="I40" s="126"/>
      <c r="J40" s="127"/>
      <c r="K40" s="85"/>
      <c r="L40" s="54"/>
      <c r="M40" s="54"/>
      <c r="N40" s="54"/>
    </row>
    <row r="41" spans="1:14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14"/>
      <c r="K41" s="85"/>
      <c r="L41" s="54"/>
      <c r="M41" s="54"/>
      <c r="N41" s="54"/>
    </row>
  </sheetData>
  <sheetProtection sheet="1" objects="1" scenarios="1"/>
  <autoFilter ref="A5:K23"/>
  <sortState ref="A6:K9">
    <sortCondition ref="C6:C9"/>
  </sortState>
  <customSheetViews>
    <customSheetView guid="{DFB4BDB3-5D3E-4DA0-A3F8-EB9B3B103ABC}" showGridLines="0" fitToPage="1" showAutoFilter="1" topLeftCell="C1">
      <selection activeCell="J6" sqref="J6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65" orientation="landscape" r:id="rId1"/>
      <autoFilter ref="A5:K23"/>
    </customSheetView>
  </customSheetViews>
  <mergeCells count="11">
    <mergeCell ref="J27:K27"/>
    <mergeCell ref="A33:K33"/>
    <mergeCell ref="F3:I3"/>
    <mergeCell ref="A1:K1"/>
    <mergeCell ref="B2:D2"/>
    <mergeCell ref="F2:I2"/>
    <mergeCell ref="J2:K2"/>
    <mergeCell ref="B3:D3"/>
    <mergeCell ref="J3:K4"/>
    <mergeCell ref="B4:D4"/>
    <mergeCell ref="G4:I4"/>
  </mergeCells>
  <conditionalFormatting sqref="F4:G4">
    <cfRule type="containsText" dxfId="19" priority="1" operator="containsText" text="NO">
      <formula>NOT(ISERROR(SEARCH("NO",F4)))</formula>
    </cfRule>
    <cfRule type="containsText" dxfId="18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25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25">
      <formula1>"AMBIENTAL,GENERAL"</formula1>
    </dataValidation>
    <dataValidation type="list" allowBlank="1" showInputMessage="1" showErrorMessage="1" sqref="K6:K25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showGridLines="0" topLeftCell="A3" zoomScaleNormal="100" workbookViewId="0">
      <selection activeCell="A15" sqref="A15"/>
    </sheetView>
  </sheetViews>
  <sheetFormatPr baseColWidth="10" defaultRowHeight="15" x14ac:dyDescent="0.25"/>
  <cols>
    <col min="1" max="1" width="26.14062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5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  <c r="O1" s="54"/>
    </row>
    <row r="2" spans="1:15" ht="18.75" x14ac:dyDescent="0.25">
      <c r="A2" s="55" t="s">
        <v>0</v>
      </c>
      <c r="B2" s="148" t="s">
        <v>86</v>
      </c>
      <c r="C2" s="149"/>
      <c r="D2" s="150"/>
      <c r="E2" s="55" t="s">
        <v>1</v>
      </c>
      <c r="F2" s="151">
        <v>18126817</v>
      </c>
      <c r="G2" s="152"/>
      <c r="H2" s="152"/>
      <c r="I2" s="153"/>
      <c r="J2" s="154" t="s">
        <v>72</v>
      </c>
      <c r="K2" s="155"/>
      <c r="L2" s="54"/>
      <c r="M2" s="54"/>
      <c r="N2" s="54"/>
      <c r="O2" s="54"/>
    </row>
    <row r="3" spans="1:15" ht="45" customHeight="1" x14ac:dyDescent="0.25">
      <c r="A3" s="26" t="s">
        <v>69</v>
      </c>
      <c r="B3" s="138" t="s">
        <v>305</v>
      </c>
      <c r="C3" s="139"/>
      <c r="D3" s="140"/>
      <c r="E3" s="26" t="s">
        <v>70</v>
      </c>
      <c r="F3" s="141" t="s">
        <v>306</v>
      </c>
      <c r="G3" s="142"/>
      <c r="H3" s="142"/>
      <c r="I3" s="143"/>
      <c r="J3" s="156" t="s">
        <v>73</v>
      </c>
      <c r="K3" s="157"/>
      <c r="L3" s="54"/>
      <c r="M3" s="54"/>
      <c r="N3" s="54"/>
      <c r="O3" s="54"/>
    </row>
    <row r="4" spans="1:15" ht="45" customHeight="1" x14ac:dyDescent="0.25">
      <c r="A4" s="25" t="s">
        <v>71</v>
      </c>
      <c r="B4" s="144" t="s">
        <v>307</v>
      </c>
      <c r="C4" s="145"/>
      <c r="D4" s="146"/>
      <c r="E4" s="56" t="s">
        <v>2</v>
      </c>
      <c r="F4" s="128" t="str">
        <f>IF(AND(F30&gt;=1,IF(B4&lt;&gt;"",F28&gt;=4,F28&gt;=7)),"SI CUMPLE","NO CUMPLE")</f>
        <v>SI CUMPLE</v>
      </c>
      <c r="G4" s="160"/>
      <c r="H4" s="160"/>
      <c r="I4" s="161"/>
      <c r="J4" s="158"/>
      <c r="K4" s="159"/>
      <c r="L4" s="54"/>
      <c r="M4" s="54"/>
      <c r="N4" s="54"/>
      <c r="O4" s="54"/>
    </row>
    <row r="5" spans="1:15" s="1" customForma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  <c r="L5" s="6"/>
      <c r="M5" s="6"/>
      <c r="N5" s="6"/>
      <c r="O5" s="6"/>
    </row>
    <row r="6" spans="1:15" s="1" customFormat="1" ht="45" x14ac:dyDescent="0.25">
      <c r="A6" s="30" t="s">
        <v>147</v>
      </c>
      <c r="B6" s="30" t="s">
        <v>230</v>
      </c>
      <c r="C6" s="9">
        <v>41386</v>
      </c>
      <c r="D6" s="8">
        <v>42158</v>
      </c>
      <c r="E6" s="7" t="s">
        <v>149</v>
      </c>
      <c r="F6" s="10">
        <f>DATEDIF(C6,D6+1,"y")</f>
        <v>2</v>
      </c>
      <c r="G6" s="10">
        <f>DATEDIF(C6,D6+1,"ym")</f>
        <v>1</v>
      </c>
      <c r="H6" s="10">
        <f>IF(D6=0,0,DATEDIF(C6,D6+1,"md"))+ROUNDDOWN(I6/8,0)</f>
        <v>13</v>
      </c>
      <c r="I6" s="11">
        <v>0</v>
      </c>
      <c r="J6" s="37"/>
      <c r="K6" s="101" t="s">
        <v>154</v>
      </c>
      <c r="L6" s="14"/>
      <c r="M6" s="14"/>
      <c r="N6" s="14"/>
      <c r="O6" s="14"/>
    </row>
    <row r="7" spans="1:15" s="1" customFormat="1" x14ac:dyDescent="0.25">
      <c r="A7" s="30" t="s">
        <v>308</v>
      </c>
      <c r="B7" s="30" t="s">
        <v>234</v>
      </c>
      <c r="C7" s="9">
        <v>41158</v>
      </c>
      <c r="D7" s="8">
        <v>41380</v>
      </c>
      <c r="E7" s="7" t="s">
        <v>116</v>
      </c>
      <c r="F7" s="10">
        <f>DATEDIF(C7,D7+1,"y")</f>
        <v>0</v>
      </c>
      <c r="G7" s="10">
        <f>DATEDIF(C7,D7+1,"ym")</f>
        <v>7</v>
      </c>
      <c r="H7" s="10">
        <f>IF(D7=0,0,DATEDIF(C7,D7+1,"md"))+ROUNDDOWN(I7/8,0)</f>
        <v>11</v>
      </c>
      <c r="I7" s="11">
        <v>0</v>
      </c>
      <c r="J7" s="37"/>
      <c r="K7" s="101" t="s">
        <v>154</v>
      </c>
      <c r="L7" s="14"/>
      <c r="M7" s="14"/>
      <c r="N7" s="14"/>
      <c r="O7" s="14"/>
    </row>
    <row r="8" spans="1:15" s="1" customFormat="1" x14ac:dyDescent="0.25">
      <c r="A8" s="30" t="s">
        <v>309</v>
      </c>
      <c r="B8" s="30" t="s">
        <v>310</v>
      </c>
      <c r="C8" s="9">
        <v>40758</v>
      </c>
      <c r="D8" s="9">
        <v>41041</v>
      </c>
      <c r="E8" s="7" t="s">
        <v>149</v>
      </c>
      <c r="F8" s="10">
        <f>DATEDIF(C8,D8+1,"y")</f>
        <v>0</v>
      </c>
      <c r="G8" s="10">
        <f>DATEDIF(C8,D8+1,"ym")</f>
        <v>9</v>
      </c>
      <c r="H8" s="10">
        <f>IF(D8=0,0,DATEDIF(C8,D8+1,"md"))+ROUNDDOWN(I8/8,0)</f>
        <v>10</v>
      </c>
      <c r="I8" s="11">
        <v>0</v>
      </c>
      <c r="J8" s="37"/>
      <c r="K8" s="101" t="s">
        <v>154</v>
      </c>
      <c r="L8" s="14"/>
      <c r="M8" s="14"/>
      <c r="N8" s="14"/>
      <c r="O8" s="14"/>
    </row>
    <row r="9" spans="1:15" s="1" customFormat="1" ht="30" x14ac:dyDescent="0.25">
      <c r="A9" s="30" t="s">
        <v>311</v>
      </c>
      <c r="B9" s="30" t="s">
        <v>312</v>
      </c>
      <c r="C9" s="9">
        <v>39508</v>
      </c>
      <c r="D9" s="9">
        <v>40724</v>
      </c>
      <c r="E9" s="7" t="s">
        <v>149</v>
      </c>
      <c r="F9" s="10">
        <f>DATEDIF(C9,D9+1,"y")</f>
        <v>3</v>
      </c>
      <c r="G9" s="10">
        <f>DATEDIF(C9,D9+1,"ym")</f>
        <v>4</v>
      </c>
      <c r="H9" s="10">
        <f>IF(D9=0,0,DATEDIF(C9,D9+1,"md"))+ROUNDDOWN(I9/8,0)</f>
        <v>0</v>
      </c>
      <c r="I9" s="11">
        <v>0</v>
      </c>
      <c r="J9" s="37"/>
      <c r="K9" s="101" t="s">
        <v>154</v>
      </c>
      <c r="L9" s="14"/>
      <c r="M9" s="14"/>
      <c r="N9" s="14"/>
      <c r="O9" s="14"/>
    </row>
    <row r="10" spans="1:15" s="1" customFormat="1" x14ac:dyDescent="0.25">
      <c r="A10" s="30" t="s">
        <v>315</v>
      </c>
      <c r="B10" s="30" t="s">
        <v>316</v>
      </c>
      <c r="C10" s="9">
        <v>38740</v>
      </c>
      <c r="D10" s="9">
        <v>39521</v>
      </c>
      <c r="E10" s="7" t="s">
        <v>116</v>
      </c>
      <c r="F10" s="10">
        <f t="shared" ref="F10:F23" si="0">DATEDIF(C10,D10+1,"y")</f>
        <v>2</v>
      </c>
      <c r="G10" s="10">
        <f t="shared" ref="G10:G23" si="1">DATEDIF(C10,D10+1,"ym")</f>
        <v>1</v>
      </c>
      <c r="H10" s="10">
        <f t="shared" ref="H10:H23" si="2">IF(D10=0,0,DATEDIF(C10,D10+1,"md"))+ROUNDDOWN(I10/8,0)</f>
        <v>21</v>
      </c>
      <c r="I10" s="11">
        <v>0</v>
      </c>
      <c r="J10" s="37"/>
      <c r="K10" s="101" t="s">
        <v>154</v>
      </c>
      <c r="L10" s="14"/>
      <c r="M10" s="14"/>
      <c r="N10" s="14"/>
      <c r="O10" s="14"/>
    </row>
    <row r="11" spans="1:15" s="1" customFormat="1" ht="30" x14ac:dyDescent="0.25">
      <c r="A11" s="30" t="s">
        <v>317</v>
      </c>
      <c r="B11" s="30" t="s">
        <v>318</v>
      </c>
      <c r="C11" s="9">
        <v>38388</v>
      </c>
      <c r="D11" s="9">
        <v>38760</v>
      </c>
      <c r="E11" s="7" t="s">
        <v>116</v>
      </c>
      <c r="F11" s="10">
        <f t="shared" si="0"/>
        <v>1</v>
      </c>
      <c r="G11" s="10">
        <f t="shared" si="1"/>
        <v>0</v>
      </c>
      <c r="H11" s="10">
        <f t="shared" si="2"/>
        <v>8</v>
      </c>
      <c r="I11" s="11">
        <v>0</v>
      </c>
      <c r="J11" s="37"/>
      <c r="K11" s="101" t="s">
        <v>154</v>
      </c>
      <c r="L11" s="14"/>
      <c r="M11" s="14"/>
      <c r="N11" s="14"/>
      <c r="O11" s="14"/>
    </row>
    <row r="12" spans="1:15" s="1" customFormat="1" x14ac:dyDescent="0.25">
      <c r="A12" s="30" t="s">
        <v>319</v>
      </c>
      <c r="B12" s="30" t="s">
        <v>318</v>
      </c>
      <c r="C12" s="9">
        <v>37880</v>
      </c>
      <c r="D12" s="9">
        <v>38229</v>
      </c>
      <c r="E12" s="7" t="s">
        <v>116</v>
      </c>
      <c r="F12" s="10">
        <f t="shared" si="0"/>
        <v>0</v>
      </c>
      <c r="G12" s="10">
        <f t="shared" si="1"/>
        <v>11</v>
      </c>
      <c r="H12" s="10">
        <f t="shared" si="2"/>
        <v>15</v>
      </c>
      <c r="I12" s="11">
        <v>0</v>
      </c>
      <c r="J12" s="37"/>
      <c r="K12" s="101" t="s">
        <v>154</v>
      </c>
      <c r="L12" s="14"/>
      <c r="M12" s="14"/>
      <c r="N12" s="14"/>
      <c r="O12" s="14"/>
    </row>
    <row r="13" spans="1:15" s="1" customFormat="1" x14ac:dyDescent="0.25">
      <c r="A13" s="30" t="s">
        <v>320</v>
      </c>
      <c r="B13" s="30" t="s">
        <v>321</v>
      </c>
      <c r="C13" s="9">
        <v>37075</v>
      </c>
      <c r="D13" s="9">
        <v>37468</v>
      </c>
      <c r="E13" s="7" t="s">
        <v>116</v>
      </c>
      <c r="F13" s="10">
        <f t="shared" si="0"/>
        <v>1</v>
      </c>
      <c r="G13" s="10">
        <f t="shared" si="1"/>
        <v>0</v>
      </c>
      <c r="H13" s="10">
        <f t="shared" si="2"/>
        <v>29</v>
      </c>
      <c r="I13" s="11">
        <v>0</v>
      </c>
      <c r="J13" s="37"/>
      <c r="K13" s="101" t="s">
        <v>154</v>
      </c>
      <c r="L13" s="14"/>
      <c r="M13" s="14"/>
      <c r="N13" s="14"/>
      <c r="O13" s="14"/>
    </row>
    <row r="14" spans="1:15" s="1" customFormat="1" x14ac:dyDescent="0.25">
      <c r="A14" s="30" t="s">
        <v>320</v>
      </c>
      <c r="B14" s="30" t="s">
        <v>321</v>
      </c>
      <c r="C14" s="9">
        <v>37545</v>
      </c>
      <c r="D14" s="9">
        <v>37817</v>
      </c>
      <c r="E14" s="7" t="s">
        <v>116</v>
      </c>
      <c r="F14" s="10">
        <f t="shared" si="0"/>
        <v>0</v>
      </c>
      <c r="G14" s="10">
        <f t="shared" si="1"/>
        <v>9</v>
      </c>
      <c r="H14" s="10">
        <f t="shared" si="2"/>
        <v>0</v>
      </c>
      <c r="I14" s="11">
        <v>0</v>
      </c>
      <c r="J14" s="37"/>
      <c r="K14" s="101" t="s">
        <v>154</v>
      </c>
      <c r="L14" s="14"/>
      <c r="M14" s="14"/>
      <c r="N14" s="14"/>
      <c r="O14" s="14"/>
    </row>
    <row r="15" spans="1:15" s="1" customFormat="1" x14ac:dyDescent="0.25">
      <c r="A15" s="30" t="s">
        <v>320</v>
      </c>
      <c r="B15" s="30" t="s">
        <v>321</v>
      </c>
      <c r="C15" s="9">
        <v>37469</v>
      </c>
      <c r="D15" s="9">
        <v>37544</v>
      </c>
      <c r="E15" s="7" t="s">
        <v>116</v>
      </c>
      <c r="F15" s="10">
        <f t="shared" si="0"/>
        <v>0</v>
      </c>
      <c r="G15" s="10">
        <f t="shared" si="1"/>
        <v>2</v>
      </c>
      <c r="H15" s="10">
        <f t="shared" si="2"/>
        <v>15</v>
      </c>
      <c r="I15" s="11">
        <v>0</v>
      </c>
      <c r="J15" s="37"/>
      <c r="K15" s="101" t="s">
        <v>154</v>
      </c>
      <c r="L15" s="14"/>
      <c r="M15" s="14"/>
      <c r="N15" s="14"/>
      <c r="O15" s="14"/>
    </row>
    <row r="16" spans="1:15" s="1" customFormat="1" x14ac:dyDescent="0.25">
      <c r="A16" s="30"/>
      <c r="B16" s="30"/>
      <c r="C16" s="9"/>
      <c r="D16" s="9"/>
      <c r="E16" s="7"/>
      <c r="F16" s="10">
        <f t="shared" si="0"/>
        <v>0</v>
      </c>
      <c r="G16" s="10">
        <f t="shared" si="1"/>
        <v>0</v>
      </c>
      <c r="H16" s="10">
        <f t="shared" si="2"/>
        <v>0</v>
      </c>
      <c r="I16" s="11">
        <v>0</v>
      </c>
      <c r="J16" s="37"/>
      <c r="K16" s="101"/>
      <c r="L16" s="14"/>
      <c r="M16" s="14"/>
      <c r="N16" s="14"/>
      <c r="O16" s="14"/>
    </row>
    <row r="17" spans="1:15" s="1" customFormat="1" x14ac:dyDescent="0.25">
      <c r="A17" s="30"/>
      <c r="B17" s="30"/>
      <c r="C17" s="9"/>
      <c r="D17" s="9"/>
      <c r="E17" s="7"/>
      <c r="F17" s="10">
        <f t="shared" si="0"/>
        <v>0</v>
      </c>
      <c r="G17" s="10">
        <f t="shared" si="1"/>
        <v>0</v>
      </c>
      <c r="H17" s="10">
        <f t="shared" si="2"/>
        <v>0</v>
      </c>
      <c r="I17" s="11">
        <v>0</v>
      </c>
      <c r="J17" s="37"/>
      <c r="K17" s="101"/>
      <c r="L17" s="14"/>
      <c r="M17" s="14"/>
      <c r="N17" s="14"/>
      <c r="O17" s="14"/>
    </row>
    <row r="18" spans="1:15" s="1" customFormat="1" x14ac:dyDescent="0.25">
      <c r="A18" s="30"/>
      <c r="B18" s="30"/>
      <c r="C18" s="9"/>
      <c r="D18" s="9"/>
      <c r="E18" s="7"/>
      <c r="F18" s="10">
        <f t="shared" si="0"/>
        <v>0</v>
      </c>
      <c r="G18" s="10">
        <f t="shared" si="1"/>
        <v>0</v>
      </c>
      <c r="H18" s="10">
        <f t="shared" si="2"/>
        <v>0</v>
      </c>
      <c r="I18" s="11">
        <v>0</v>
      </c>
      <c r="J18" s="37"/>
      <c r="K18" s="101"/>
      <c r="L18" s="14"/>
      <c r="M18" s="14"/>
      <c r="N18" s="14"/>
      <c r="O18" s="14"/>
    </row>
    <row r="19" spans="1:15" s="1" customFormat="1" x14ac:dyDescent="0.25">
      <c r="A19" s="30"/>
      <c r="B19" s="35"/>
      <c r="C19" s="9"/>
      <c r="D19" s="9"/>
      <c r="E19" s="7"/>
      <c r="F19" s="10">
        <f t="shared" si="0"/>
        <v>0</v>
      </c>
      <c r="G19" s="10">
        <f t="shared" si="1"/>
        <v>0</v>
      </c>
      <c r="H19" s="10">
        <f t="shared" si="2"/>
        <v>0</v>
      </c>
      <c r="I19" s="11">
        <v>0</v>
      </c>
      <c r="J19" s="37"/>
      <c r="K19" s="101"/>
      <c r="L19" s="14"/>
      <c r="M19" s="14"/>
      <c r="N19" s="14"/>
      <c r="O19" s="14"/>
    </row>
    <row r="20" spans="1:15" s="1" customFormat="1" x14ac:dyDescent="0.25">
      <c r="A20" s="30"/>
      <c r="B20" s="35"/>
      <c r="C20" s="9"/>
      <c r="D20" s="9"/>
      <c r="E20" s="7"/>
      <c r="F20" s="10">
        <f t="shared" si="0"/>
        <v>0</v>
      </c>
      <c r="G20" s="10">
        <f t="shared" si="1"/>
        <v>0</v>
      </c>
      <c r="H20" s="10">
        <f t="shared" si="2"/>
        <v>0</v>
      </c>
      <c r="I20" s="11">
        <v>0</v>
      </c>
      <c r="J20" s="37"/>
      <c r="K20" s="101"/>
      <c r="L20" s="14"/>
      <c r="M20" s="14"/>
      <c r="N20" s="14"/>
      <c r="O20" s="14"/>
    </row>
    <row r="21" spans="1:15" s="1" customFormat="1" x14ac:dyDescent="0.25">
      <c r="A21" s="30"/>
      <c r="B21" s="30"/>
      <c r="C21" s="8"/>
      <c r="D21" s="9"/>
      <c r="E21" s="7"/>
      <c r="F21" s="10">
        <f t="shared" si="0"/>
        <v>0</v>
      </c>
      <c r="G21" s="10">
        <f t="shared" si="1"/>
        <v>0</v>
      </c>
      <c r="H21" s="10">
        <f t="shared" si="2"/>
        <v>0</v>
      </c>
      <c r="I21" s="11">
        <v>0</v>
      </c>
      <c r="J21" s="37"/>
      <c r="K21" s="101"/>
      <c r="L21" s="14"/>
      <c r="M21" s="14"/>
      <c r="N21" s="14"/>
      <c r="O21" s="14"/>
    </row>
    <row r="22" spans="1:15" s="1" customFormat="1" ht="15" customHeight="1" x14ac:dyDescent="0.25">
      <c r="A22" s="30"/>
      <c r="B22" s="30"/>
      <c r="C22" s="9"/>
      <c r="D22" s="9"/>
      <c r="E22" s="7"/>
      <c r="F22" s="10">
        <f t="shared" si="0"/>
        <v>0</v>
      </c>
      <c r="G22" s="10">
        <f t="shared" si="1"/>
        <v>0</v>
      </c>
      <c r="H22" s="10">
        <f t="shared" si="2"/>
        <v>0</v>
      </c>
      <c r="I22" s="11">
        <v>0</v>
      </c>
      <c r="J22" s="37"/>
      <c r="K22" s="101"/>
      <c r="L22" s="14"/>
      <c r="M22" s="14"/>
      <c r="N22" s="14"/>
      <c r="O22" s="14"/>
    </row>
    <row r="23" spans="1:15" s="1" customFormat="1" x14ac:dyDescent="0.25">
      <c r="A23" s="30"/>
      <c r="B23" s="30"/>
      <c r="C23" s="9"/>
      <c r="D23" s="9"/>
      <c r="E23" s="7"/>
      <c r="F23" s="10">
        <f t="shared" si="0"/>
        <v>0</v>
      </c>
      <c r="G23" s="10">
        <f t="shared" si="1"/>
        <v>0</v>
      </c>
      <c r="H23" s="10">
        <f t="shared" si="2"/>
        <v>0</v>
      </c>
      <c r="I23" s="11">
        <v>0</v>
      </c>
      <c r="J23" s="37"/>
      <c r="K23" s="101"/>
      <c r="L23" s="14"/>
      <c r="M23" s="14"/>
      <c r="N23" s="14"/>
      <c r="O23" s="14"/>
    </row>
    <row r="24" spans="1:15" x14ac:dyDescent="0.25">
      <c r="A24" s="30"/>
      <c r="B24" s="30"/>
      <c r="C24" s="9"/>
      <c r="D24" s="9"/>
      <c r="E24" s="7"/>
      <c r="F24" s="10">
        <f>DATEDIF(C24,D24+1,"y")</f>
        <v>0</v>
      </c>
      <c r="G24" s="10">
        <f>DATEDIF(C24,D24+1,"ym")</f>
        <v>0</v>
      </c>
      <c r="H24" s="10">
        <f>IF(D24=0,0,DATEDIF(C24,D24+1,"md"))+ROUNDDOWN(I24/8,0)</f>
        <v>0</v>
      </c>
      <c r="I24" s="11">
        <v>0</v>
      </c>
      <c r="J24" s="37"/>
      <c r="K24" s="101"/>
      <c r="L24" s="14"/>
      <c r="M24" s="14"/>
      <c r="N24" s="14"/>
      <c r="O24" s="14"/>
    </row>
    <row r="25" spans="1:15" ht="22.5" customHeight="1" x14ac:dyDescent="0.25">
      <c r="A25" s="36"/>
      <c r="B25" s="36"/>
      <c r="C25" s="28"/>
      <c r="D25" s="28"/>
      <c r="E25" s="28"/>
      <c r="F25" s="10">
        <f>DATEDIF(C25,D25+1,"y")</f>
        <v>0</v>
      </c>
      <c r="G25" s="10">
        <f>DATEDIF(C25,D25+1,"ym")</f>
        <v>0</v>
      </c>
      <c r="H25" s="10">
        <f>IF(D25=0,0,DATEDIF(C25,D25+1,"md"))+ROUNDDOWN(I25/8,0)</f>
        <v>0</v>
      </c>
      <c r="I25" s="11">
        <v>0</v>
      </c>
      <c r="J25" s="38"/>
      <c r="K25" s="102"/>
      <c r="L25" s="14"/>
      <c r="M25" s="14"/>
      <c r="N25" s="14"/>
      <c r="O25" s="14"/>
    </row>
    <row r="26" spans="1:15" ht="22.5" customHeight="1" x14ac:dyDescent="0.25">
      <c r="A26" s="54"/>
      <c r="B26" s="54"/>
      <c r="C26" s="54"/>
      <c r="D26" s="54"/>
      <c r="E26" s="54"/>
      <c r="F26" s="12"/>
      <c r="G26" s="13"/>
      <c r="H26" s="13"/>
      <c r="I26" s="13"/>
      <c r="J26" s="14"/>
      <c r="K26" s="86"/>
      <c r="L26" s="14"/>
      <c r="M26" s="14"/>
      <c r="N26" s="14"/>
      <c r="O26" s="14"/>
    </row>
    <row r="27" spans="1:15" ht="22.5" customHeight="1" x14ac:dyDescent="0.25">
      <c r="A27" s="54"/>
      <c r="B27" s="54"/>
      <c r="C27" s="54"/>
      <c r="D27" s="54"/>
      <c r="E27" s="15" t="s">
        <v>14</v>
      </c>
      <c r="F27" s="16">
        <f>SUMIFS(F$6:F$25,$K$6:K25,"SI")</f>
        <v>9</v>
      </c>
      <c r="G27" s="16">
        <f>SUMIFS(G$6:G$25,$K$6:$K$25,"SI")</f>
        <v>44</v>
      </c>
      <c r="H27" s="16">
        <f>SUMIFS(H$6:H$25,$K$6:$K$25,"SI")</f>
        <v>122</v>
      </c>
      <c r="I27" s="32"/>
      <c r="J27" s="162" t="s">
        <v>15</v>
      </c>
      <c r="K27" s="162"/>
      <c r="L27" s="14"/>
      <c r="M27" s="14"/>
      <c r="N27" s="14"/>
      <c r="O27" s="14"/>
    </row>
    <row r="28" spans="1:15" ht="22.5" customHeight="1" x14ac:dyDescent="0.25">
      <c r="A28" s="54"/>
      <c r="B28" s="54"/>
      <c r="C28" s="54"/>
      <c r="D28" s="54"/>
      <c r="E28" s="17" t="s">
        <v>16</v>
      </c>
      <c r="F28" s="18">
        <f>F27+J28</f>
        <v>13</v>
      </c>
      <c r="G28" s="18">
        <f>G27-(ROUNDDOWN((G27+K28)/12,0)*12)+K28</f>
        <v>0</v>
      </c>
      <c r="H28" s="18">
        <f>H27-(K28*30)</f>
        <v>2</v>
      </c>
      <c r="I28" s="32"/>
      <c r="J28" s="103">
        <f>ROUNDDOWN((G27+K28)/12,0)</f>
        <v>4</v>
      </c>
      <c r="K28" s="103">
        <f>ROUNDDOWN(H27/30,0)</f>
        <v>4</v>
      </c>
      <c r="L28" s="54"/>
      <c r="M28" s="54"/>
      <c r="N28" s="54"/>
      <c r="O28" s="54"/>
    </row>
    <row r="29" spans="1:15" ht="22.5" customHeight="1" x14ac:dyDescent="0.25">
      <c r="A29" s="54"/>
      <c r="B29" s="54"/>
      <c r="C29" s="54"/>
      <c r="D29" s="54"/>
      <c r="E29" s="19" t="s">
        <v>17</v>
      </c>
      <c r="F29" s="16">
        <f>SUMIFS(F$6:F$25,$E$6:$E$25,"AMBIENTAL",$K$6:$K$25,"SI")</f>
        <v>5</v>
      </c>
      <c r="G29" s="16">
        <f>SUMIFS(G$6:G$25,$E$6:$E$25,"AMBIENTAL",$K$6:$K$25,"SI")</f>
        <v>14</v>
      </c>
      <c r="H29" s="16">
        <f>SUMIFS(H$6:H$25,$E$6:$E$25,"AMBIENTAL",$K$6:$K$25,"SI")</f>
        <v>23</v>
      </c>
      <c r="I29" s="32"/>
      <c r="J29" s="103"/>
      <c r="K29" s="103"/>
      <c r="L29" s="54"/>
      <c r="M29" s="54"/>
      <c r="N29" s="54"/>
      <c r="O29" s="54"/>
    </row>
    <row r="30" spans="1:15" x14ac:dyDescent="0.25">
      <c r="A30" s="54"/>
      <c r="B30" s="54"/>
      <c r="C30" s="54"/>
      <c r="D30" s="54"/>
      <c r="E30" s="20" t="s">
        <v>18</v>
      </c>
      <c r="F30" s="21">
        <f>F29+J30</f>
        <v>6</v>
      </c>
      <c r="G30" s="21">
        <f>G29-(ROUNDDOWN((G29+K30)/12,0)*12)+K30</f>
        <v>2</v>
      </c>
      <c r="H30" s="21">
        <f>H29-(K30*30)</f>
        <v>23</v>
      </c>
      <c r="I30" s="32"/>
      <c r="J30" s="103">
        <f>ROUNDDOWN((G29+K30)/12,0)</f>
        <v>1</v>
      </c>
      <c r="K30" s="103">
        <f>ROUNDDOWN(H29/30,0)</f>
        <v>0</v>
      </c>
      <c r="L30" s="54"/>
      <c r="M30" s="54"/>
      <c r="N30" s="54"/>
      <c r="O30" s="54"/>
    </row>
    <row r="31" spans="1:15" x14ac:dyDescent="0.25">
      <c r="A31" s="54"/>
      <c r="B31" s="54"/>
      <c r="C31" s="54"/>
      <c r="D31" s="54"/>
      <c r="E31" s="19" t="s">
        <v>19</v>
      </c>
      <c r="F31" s="16">
        <f>SUMIFS(F$6:F$25,$E$6:$E$25,"GENERAL",$K$6:$K$25,"SI")</f>
        <v>4</v>
      </c>
      <c r="G31" s="16">
        <f>SUMIFS(G$6:G$25,$E$6:$E$25,"GENERAL",$K$6:$K$25,"SI")</f>
        <v>30</v>
      </c>
      <c r="H31" s="16">
        <f>SUMIFS(H$6:H$25,$E$6:$E$25,"GENERAL",$K$6:$K$25,"SI")</f>
        <v>99</v>
      </c>
      <c r="I31" s="32"/>
      <c r="J31" s="103"/>
      <c r="K31" s="103"/>
      <c r="L31" s="54"/>
      <c r="M31" s="54"/>
      <c r="N31" s="54"/>
      <c r="O31" s="54"/>
    </row>
    <row r="32" spans="1:15" x14ac:dyDescent="0.25">
      <c r="A32" s="54"/>
      <c r="B32" s="54"/>
      <c r="C32" s="54"/>
      <c r="D32" s="54"/>
      <c r="E32" s="22" t="s">
        <v>20</v>
      </c>
      <c r="F32" s="23">
        <f>F31+J32</f>
        <v>6</v>
      </c>
      <c r="G32" s="23">
        <f>G31-(ROUNDDOWN((G31+K32)/12,0)*12)+K32</f>
        <v>9</v>
      </c>
      <c r="H32" s="23">
        <f>H31-(K32*30)</f>
        <v>9</v>
      </c>
      <c r="I32" s="32"/>
      <c r="J32" s="103">
        <f>ROUNDDOWN((G31+K32)/12,0)</f>
        <v>2</v>
      </c>
      <c r="K32" s="103">
        <f>ROUNDDOWN(H31/30,0)</f>
        <v>3</v>
      </c>
      <c r="L32" s="54"/>
      <c r="M32" s="54"/>
      <c r="N32" s="54"/>
      <c r="O32" s="54"/>
    </row>
    <row r="33" spans="1:15" x14ac:dyDescent="0.25">
      <c r="A33" s="137" t="s">
        <v>76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54"/>
      <c r="M33" s="54"/>
      <c r="N33" s="54"/>
      <c r="O33" s="54"/>
    </row>
    <row r="34" spans="1:15" x14ac:dyDescent="0.25">
      <c r="A34" s="54"/>
      <c r="B34" s="54"/>
      <c r="C34" s="54"/>
      <c r="D34" s="54"/>
      <c r="E34" s="54"/>
      <c r="F34" s="54"/>
      <c r="G34" s="88"/>
      <c r="H34" s="87"/>
      <c r="I34" s="87"/>
      <c r="J34" s="54"/>
      <c r="K34" s="85"/>
      <c r="L34" s="54"/>
      <c r="M34" s="54"/>
      <c r="N34" s="54"/>
      <c r="O34" s="54"/>
    </row>
    <row r="35" spans="1:15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14"/>
      <c r="K35" s="85"/>
      <c r="L35" s="54"/>
      <c r="M35" s="54"/>
      <c r="N35" s="54"/>
      <c r="O35" s="54"/>
    </row>
    <row r="36" spans="1:15" ht="15.75" thickBot="1" x14ac:dyDescent="0.3">
      <c r="A36" s="54"/>
      <c r="B36" s="126"/>
      <c r="C36" s="54"/>
      <c r="D36" s="126"/>
      <c r="E36" s="126"/>
      <c r="F36" s="54"/>
      <c r="G36" s="54"/>
      <c r="H36" s="54"/>
      <c r="I36" s="126"/>
      <c r="J36" s="127"/>
      <c r="K36" s="85"/>
      <c r="L36" s="54"/>
      <c r="M36" s="54"/>
      <c r="N36" s="54"/>
      <c r="O36" s="54"/>
    </row>
    <row r="37" spans="1:15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14"/>
      <c r="K37" s="85"/>
      <c r="L37" s="54"/>
      <c r="M37" s="54"/>
      <c r="N37" s="54"/>
      <c r="O37" s="54"/>
    </row>
    <row r="38" spans="1:15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  <c r="O38" s="54"/>
    </row>
    <row r="39" spans="1:15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14"/>
      <c r="K39" s="85"/>
      <c r="L39" s="54"/>
      <c r="M39" s="54"/>
      <c r="N39" s="54"/>
      <c r="O39" s="54"/>
    </row>
    <row r="40" spans="1:15" ht="15.75" thickBot="1" x14ac:dyDescent="0.3">
      <c r="A40" s="54"/>
      <c r="B40" s="126"/>
      <c r="C40" s="54"/>
      <c r="D40" s="126"/>
      <c r="E40" s="126"/>
      <c r="F40" s="54"/>
      <c r="G40" s="54"/>
      <c r="H40" s="54"/>
      <c r="I40" s="126"/>
      <c r="J40" s="127"/>
      <c r="K40" s="85"/>
      <c r="L40" s="54"/>
      <c r="M40" s="54"/>
      <c r="N40" s="54"/>
      <c r="O40" s="54"/>
    </row>
    <row r="41" spans="1:15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14"/>
      <c r="K41" s="85"/>
      <c r="L41" s="54"/>
      <c r="M41" s="54"/>
      <c r="N41" s="54"/>
      <c r="O41" s="54"/>
    </row>
    <row r="42" spans="1:15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14"/>
      <c r="K42" s="85"/>
    </row>
  </sheetData>
  <sheetProtection sheet="1" objects="1" scenarios="1"/>
  <customSheetViews>
    <customSheetView guid="{DFB4BDB3-5D3E-4DA0-A3F8-EB9B3B103ABC}" showGridLines="0" fitToPage="1" topLeftCell="A3">
      <selection activeCell="A15" sqref="A15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60" orientation="landscape" r:id="rId1"/>
    </customSheetView>
  </customSheetViews>
  <mergeCells count="11">
    <mergeCell ref="J27:K27"/>
    <mergeCell ref="A33:K33"/>
    <mergeCell ref="B3:D3"/>
    <mergeCell ref="F3:I3"/>
    <mergeCell ref="B4:D4"/>
    <mergeCell ref="A1:K1"/>
    <mergeCell ref="B2:D2"/>
    <mergeCell ref="F2:I2"/>
    <mergeCell ref="J2:K2"/>
    <mergeCell ref="J3:K4"/>
    <mergeCell ref="G4:I4"/>
  </mergeCells>
  <conditionalFormatting sqref="F4:G4">
    <cfRule type="containsText" dxfId="17" priority="1" operator="containsText" text="NO">
      <formula>NOT(ISERROR(SEARCH("NO",F4)))</formula>
    </cfRule>
    <cfRule type="containsText" dxfId="16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25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25">
      <formula1>"AMBIENTAL,GENERAL"</formula1>
    </dataValidation>
    <dataValidation type="list" allowBlank="1" showInputMessage="1" showErrorMessage="1" sqref="K6:K25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0" orientation="landscape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zoomScaleNormal="100" workbookViewId="0">
      <selection sqref="A1:K1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ht="22.5" customHeight="1" x14ac:dyDescent="0.25">
      <c r="A2" s="55" t="s">
        <v>0</v>
      </c>
      <c r="B2" s="148" t="s">
        <v>85</v>
      </c>
      <c r="C2" s="149"/>
      <c r="D2" s="150"/>
      <c r="E2" s="55" t="s">
        <v>1</v>
      </c>
      <c r="F2" s="151">
        <v>16275129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ht="45" customHeight="1" x14ac:dyDescent="0.25">
      <c r="A3" s="26" t="s">
        <v>69</v>
      </c>
      <c r="B3" s="138" t="s">
        <v>291</v>
      </c>
      <c r="C3" s="139"/>
      <c r="D3" s="140"/>
      <c r="E3" s="26" t="s">
        <v>70</v>
      </c>
      <c r="F3" s="141" t="s">
        <v>292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ht="45" x14ac:dyDescent="0.25">
      <c r="A4" s="25" t="s">
        <v>71</v>
      </c>
      <c r="B4" s="144" t="s">
        <v>293</v>
      </c>
      <c r="C4" s="145"/>
      <c r="D4" s="146"/>
      <c r="E4" s="56" t="s">
        <v>2</v>
      </c>
      <c r="F4" s="128" t="str">
        <f>IF(AND(F30&gt;=1,IF(B4&lt;&gt;"",F28&gt;=4,F28&gt;=7)),"SI CUMPLE","NO CUMPLE")</f>
        <v>SI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75" x14ac:dyDescent="0.25">
      <c r="A6" s="30" t="s">
        <v>294</v>
      </c>
      <c r="B6" s="30" t="s">
        <v>295</v>
      </c>
      <c r="C6" s="9">
        <v>32667</v>
      </c>
      <c r="D6" s="8">
        <v>33533</v>
      </c>
      <c r="E6" s="7" t="s">
        <v>116</v>
      </c>
      <c r="F6" s="10">
        <f>DATEDIF(C6,D6+1,"y")</f>
        <v>2</v>
      </c>
      <c r="G6" s="10">
        <f>DATEDIF(C6,D6+1,"ym")</f>
        <v>4</v>
      </c>
      <c r="H6" s="10">
        <f>IF(D6=0,0,DATEDIF(C6,D6+1,"md"))+ROUNDDOWN(I6/8,0)</f>
        <v>15</v>
      </c>
      <c r="I6" s="11">
        <v>0</v>
      </c>
      <c r="J6" s="37"/>
      <c r="K6" s="101" t="s">
        <v>154</v>
      </c>
      <c r="L6" s="14"/>
      <c r="M6" s="14"/>
      <c r="N6" s="14"/>
    </row>
    <row r="7" spans="1:14" s="1" customFormat="1" ht="60" x14ac:dyDescent="0.25">
      <c r="A7" s="30" t="s">
        <v>296</v>
      </c>
      <c r="B7" s="30" t="s">
        <v>297</v>
      </c>
      <c r="C7" s="9">
        <v>33878</v>
      </c>
      <c r="D7" s="8">
        <v>34485</v>
      </c>
      <c r="E7" s="7" t="s">
        <v>149</v>
      </c>
      <c r="F7" s="10">
        <f>DATEDIF(C7,D7+1,"y")</f>
        <v>1</v>
      </c>
      <c r="G7" s="10">
        <f>DATEDIF(C7,D7+1,"ym")</f>
        <v>8</v>
      </c>
      <c r="H7" s="10">
        <f>IF(D7=0,0,DATEDIF(C7,D7+1,"md"))+ROUNDDOWN(I7/8,0)</f>
        <v>0</v>
      </c>
      <c r="I7" s="11">
        <v>0</v>
      </c>
      <c r="J7" s="37"/>
      <c r="K7" s="101" t="s">
        <v>154</v>
      </c>
      <c r="L7" s="14"/>
      <c r="M7" s="14"/>
      <c r="N7" s="14"/>
    </row>
    <row r="8" spans="1:14" s="1" customFormat="1" ht="30" x14ac:dyDescent="0.25">
      <c r="A8" s="30" t="s">
        <v>296</v>
      </c>
      <c r="B8" s="30" t="s">
        <v>298</v>
      </c>
      <c r="C8" s="9">
        <v>33534</v>
      </c>
      <c r="D8" s="9">
        <v>33877</v>
      </c>
      <c r="E8" s="7" t="s">
        <v>149</v>
      </c>
      <c r="F8" s="10">
        <f>DATEDIF(C8,D8+1,"y")</f>
        <v>0</v>
      </c>
      <c r="G8" s="10">
        <f>DATEDIF(C8,D8+1,"ym")</f>
        <v>11</v>
      </c>
      <c r="H8" s="10">
        <f>IF(D8=0,0,DATEDIF(C8,D8+1,"md"))+ROUNDDOWN(I8/8,0)</f>
        <v>8</v>
      </c>
      <c r="I8" s="11">
        <v>0</v>
      </c>
      <c r="J8" s="37"/>
      <c r="K8" s="101" t="s">
        <v>154</v>
      </c>
      <c r="L8" s="14"/>
      <c r="M8" s="14"/>
      <c r="N8" s="14"/>
    </row>
    <row r="9" spans="1:14" s="1" customFormat="1" ht="150" x14ac:dyDescent="0.25">
      <c r="A9" s="30" t="s">
        <v>299</v>
      </c>
      <c r="B9" s="30" t="s">
        <v>300</v>
      </c>
      <c r="C9" s="9">
        <v>34690</v>
      </c>
      <c r="D9" s="9">
        <v>38164</v>
      </c>
      <c r="E9" s="7" t="s">
        <v>149</v>
      </c>
      <c r="F9" s="10">
        <f>DATEDIF(C9,D9+1,"y")</f>
        <v>9</v>
      </c>
      <c r="G9" s="10">
        <f>DATEDIF(C9,D9+1,"ym")</f>
        <v>6</v>
      </c>
      <c r="H9" s="10">
        <f>IF(D9=0,0,DATEDIF(C9,D9+1,"md"))+ROUNDDOWN(I9/8,0)</f>
        <v>5</v>
      </c>
      <c r="I9" s="11">
        <v>0</v>
      </c>
      <c r="J9" s="37"/>
      <c r="K9" s="101" t="s">
        <v>154</v>
      </c>
      <c r="L9" s="14"/>
      <c r="M9" s="14"/>
      <c r="N9" s="14"/>
    </row>
    <row r="10" spans="1:14" s="1" customFormat="1" x14ac:dyDescent="0.25">
      <c r="A10" s="30" t="s">
        <v>301</v>
      </c>
      <c r="B10" s="30" t="s">
        <v>302</v>
      </c>
      <c r="C10" s="9">
        <v>34466</v>
      </c>
      <c r="D10" s="9">
        <v>42167</v>
      </c>
      <c r="E10" s="7" t="s">
        <v>149</v>
      </c>
      <c r="F10" s="10">
        <f t="shared" ref="F10:F23" si="0">DATEDIF(C10,D10+1,"y")</f>
        <v>21</v>
      </c>
      <c r="G10" s="10">
        <f t="shared" ref="G10:G23" si="1">DATEDIF(C10,D10+1,"ym")</f>
        <v>1</v>
      </c>
      <c r="H10" s="10">
        <f t="shared" ref="H10:H23" si="2">IF(D10=0,0,DATEDIF(C10,D10+1,"md"))+ROUNDDOWN(I10/8,0)</f>
        <v>1</v>
      </c>
      <c r="I10" s="11">
        <v>0</v>
      </c>
      <c r="J10" s="37"/>
      <c r="K10" s="101" t="s">
        <v>154</v>
      </c>
      <c r="L10" s="14"/>
      <c r="M10" s="14"/>
      <c r="N10" s="14"/>
    </row>
    <row r="11" spans="1:14" s="1" customFormat="1" ht="30" x14ac:dyDescent="0.25">
      <c r="A11" s="30" t="s">
        <v>303</v>
      </c>
      <c r="B11" s="30" t="s">
        <v>304</v>
      </c>
      <c r="C11" s="9">
        <v>34738</v>
      </c>
      <c r="D11" s="9">
        <v>40009</v>
      </c>
      <c r="E11" s="7" t="s">
        <v>116</v>
      </c>
      <c r="F11" s="10">
        <v>0</v>
      </c>
      <c r="G11" s="10">
        <v>0</v>
      </c>
      <c r="H11" s="10">
        <v>0</v>
      </c>
      <c r="I11" s="11">
        <v>289</v>
      </c>
      <c r="J11" s="37"/>
      <c r="K11" s="101" t="s">
        <v>154</v>
      </c>
      <c r="L11" s="14"/>
      <c r="M11" s="14"/>
      <c r="N11" s="14"/>
    </row>
    <row r="12" spans="1:14" s="1" customFormat="1" x14ac:dyDescent="0.25">
      <c r="A12" s="30"/>
      <c r="B12" s="30"/>
      <c r="C12" s="9"/>
      <c r="D12" s="9"/>
      <c r="E12" s="7"/>
      <c r="F12" s="10">
        <f t="shared" si="0"/>
        <v>0</v>
      </c>
      <c r="G12" s="10">
        <f t="shared" si="1"/>
        <v>0</v>
      </c>
      <c r="H12" s="10">
        <f t="shared" si="2"/>
        <v>0</v>
      </c>
      <c r="I12" s="11">
        <v>0</v>
      </c>
      <c r="J12" s="37"/>
      <c r="K12" s="101"/>
      <c r="L12" s="14"/>
      <c r="M12" s="14"/>
      <c r="N12" s="14"/>
    </row>
    <row r="13" spans="1:14" s="1" customFormat="1" x14ac:dyDescent="0.25">
      <c r="A13" s="30"/>
      <c r="B13" s="30"/>
      <c r="C13" s="9"/>
      <c r="D13" s="9"/>
      <c r="E13" s="7"/>
      <c r="F13" s="10">
        <f t="shared" si="0"/>
        <v>0</v>
      </c>
      <c r="G13" s="10">
        <f t="shared" si="1"/>
        <v>0</v>
      </c>
      <c r="H13" s="10">
        <f t="shared" si="2"/>
        <v>0</v>
      </c>
      <c r="I13" s="11">
        <v>0</v>
      </c>
      <c r="J13" s="37"/>
      <c r="K13" s="101"/>
      <c r="L13" s="14"/>
      <c r="M13" s="14"/>
      <c r="N13" s="14"/>
    </row>
    <row r="14" spans="1:14" s="1" customFormat="1" x14ac:dyDescent="0.25">
      <c r="A14" s="30"/>
      <c r="B14" s="30"/>
      <c r="C14" s="9"/>
      <c r="D14" s="9"/>
      <c r="E14" s="7"/>
      <c r="F14" s="10">
        <f t="shared" si="0"/>
        <v>0</v>
      </c>
      <c r="G14" s="10">
        <f t="shared" si="1"/>
        <v>0</v>
      </c>
      <c r="H14" s="10">
        <f t="shared" si="2"/>
        <v>0</v>
      </c>
      <c r="I14" s="11">
        <v>0</v>
      </c>
      <c r="J14" s="37"/>
      <c r="K14" s="101"/>
      <c r="L14" s="14"/>
      <c r="M14" s="14"/>
      <c r="N14" s="14"/>
    </row>
    <row r="15" spans="1:14" s="1" customFormat="1" x14ac:dyDescent="0.25">
      <c r="A15" s="30"/>
      <c r="B15" s="30"/>
      <c r="C15" s="9"/>
      <c r="D15" s="9"/>
      <c r="E15" s="7"/>
      <c r="F15" s="10">
        <f t="shared" si="0"/>
        <v>0</v>
      </c>
      <c r="G15" s="10">
        <f t="shared" si="1"/>
        <v>0</v>
      </c>
      <c r="H15" s="10">
        <f t="shared" si="2"/>
        <v>0</v>
      </c>
      <c r="I15" s="11">
        <v>0</v>
      </c>
      <c r="J15" s="37"/>
      <c r="K15" s="101"/>
      <c r="L15" s="14"/>
      <c r="M15" s="14"/>
      <c r="N15" s="14"/>
    </row>
    <row r="16" spans="1:14" s="1" customFormat="1" x14ac:dyDescent="0.25">
      <c r="A16" s="30"/>
      <c r="B16" s="30"/>
      <c r="C16" s="9"/>
      <c r="D16" s="9"/>
      <c r="E16" s="7"/>
      <c r="F16" s="10">
        <f t="shared" si="0"/>
        <v>0</v>
      </c>
      <c r="G16" s="10">
        <f t="shared" si="1"/>
        <v>0</v>
      </c>
      <c r="H16" s="10">
        <f t="shared" si="2"/>
        <v>0</v>
      </c>
      <c r="I16" s="11">
        <v>0</v>
      </c>
      <c r="J16" s="37"/>
      <c r="K16" s="101"/>
      <c r="L16" s="14"/>
      <c r="M16" s="14"/>
      <c r="N16" s="14"/>
    </row>
    <row r="17" spans="1:14" s="1" customFormat="1" x14ac:dyDescent="0.25">
      <c r="A17" s="30"/>
      <c r="B17" s="30"/>
      <c r="C17" s="9"/>
      <c r="D17" s="9"/>
      <c r="E17" s="7"/>
      <c r="F17" s="10">
        <f t="shared" si="0"/>
        <v>0</v>
      </c>
      <c r="G17" s="10">
        <f t="shared" si="1"/>
        <v>0</v>
      </c>
      <c r="H17" s="10">
        <f t="shared" si="2"/>
        <v>0</v>
      </c>
      <c r="I17" s="11">
        <v>0</v>
      </c>
      <c r="J17" s="37"/>
      <c r="K17" s="101"/>
      <c r="L17" s="14"/>
      <c r="M17" s="14"/>
      <c r="N17" s="14"/>
    </row>
    <row r="18" spans="1:14" s="1" customFormat="1" x14ac:dyDescent="0.25">
      <c r="A18" s="30"/>
      <c r="B18" s="30"/>
      <c r="C18" s="9"/>
      <c r="D18" s="9"/>
      <c r="E18" s="7"/>
      <c r="F18" s="10">
        <f t="shared" si="0"/>
        <v>0</v>
      </c>
      <c r="G18" s="10">
        <f t="shared" si="1"/>
        <v>0</v>
      </c>
      <c r="H18" s="10">
        <f t="shared" si="2"/>
        <v>0</v>
      </c>
      <c r="I18" s="11">
        <v>0</v>
      </c>
      <c r="J18" s="37"/>
      <c r="K18" s="101"/>
      <c r="L18" s="14"/>
      <c r="M18" s="14"/>
      <c r="N18" s="14"/>
    </row>
    <row r="19" spans="1:14" s="1" customFormat="1" x14ac:dyDescent="0.25">
      <c r="A19" s="30"/>
      <c r="B19" s="35"/>
      <c r="C19" s="9"/>
      <c r="D19" s="9"/>
      <c r="E19" s="7"/>
      <c r="F19" s="10">
        <f t="shared" si="0"/>
        <v>0</v>
      </c>
      <c r="G19" s="10">
        <f t="shared" si="1"/>
        <v>0</v>
      </c>
      <c r="H19" s="10">
        <f t="shared" si="2"/>
        <v>0</v>
      </c>
      <c r="I19" s="11">
        <v>0</v>
      </c>
      <c r="J19" s="37"/>
      <c r="K19" s="101"/>
      <c r="L19" s="14"/>
      <c r="M19" s="14"/>
      <c r="N19" s="14"/>
    </row>
    <row r="20" spans="1:14" s="1" customFormat="1" x14ac:dyDescent="0.25">
      <c r="A20" s="30"/>
      <c r="B20" s="35"/>
      <c r="C20" s="9"/>
      <c r="D20" s="9"/>
      <c r="E20" s="7"/>
      <c r="F20" s="10">
        <f t="shared" si="0"/>
        <v>0</v>
      </c>
      <c r="G20" s="10">
        <f t="shared" si="1"/>
        <v>0</v>
      </c>
      <c r="H20" s="10">
        <f t="shared" si="2"/>
        <v>0</v>
      </c>
      <c r="I20" s="11">
        <v>0</v>
      </c>
      <c r="J20" s="37"/>
      <c r="K20" s="101"/>
      <c r="L20" s="14"/>
      <c r="M20" s="14"/>
      <c r="N20" s="14"/>
    </row>
    <row r="21" spans="1:14" s="1" customFormat="1" x14ac:dyDescent="0.25">
      <c r="A21" s="30"/>
      <c r="B21" s="30"/>
      <c r="C21" s="8"/>
      <c r="D21" s="9"/>
      <c r="E21" s="7"/>
      <c r="F21" s="10">
        <f t="shared" si="0"/>
        <v>0</v>
      </c>
      <c r="G21" s="10">
        <f t="shared" si="1"/>
        <v>0</v>
      </c>
      <c r="H21" s="10">
        <f t="shared" si="2"/>
        <v>0</v>
      </c>
      <c r="I21" s="11">
        <v>0</v>
      </c>
      <c r="J21" s="37"/>
      <c r="K21" s="101"/>
      <c r="L21" s="14"/>
      <c r="M21" s="14"/>
      <c r="N21" s="14"/>
    </row>
    <row r="22" spans="1:14" s="1" customFormat="1" ht="15" customHeight="1" x14ac:dyDescent="0.25">
      <c r="A22" s="30"/>
      <c r="B22" s="30"/>
      <c r="C22" s="9"/>
      <c r="D22" s="9"/>
      <c r="E22" s="7"/>
      <c r="F22" s="10">
        <f t="shared" si="0"/>
        <v>0</v>
      </c>
      <c r="G22" s="10">
        <f t="shared" si="1"/>
        <v>0</v>
      </c>
      <c r="H22" s="10">
        <f t="shared" si="2"/>
        <v>0</v>
      </c>
      <c r="I22" s="11">
        <v>0</v>
      </c>
      <c r="J22" s="37"/>
      <c r="K22" s="101"/>
      <c r="L22" s="14"/>
      <c r="M22" s="14"/>
      <c r="N22" s="14"/>
    </row>
    <row r="23" spans="1:14" x14ac:dyDescent="0.25">
      <c r="A23" s="30"/>
      <c r="B23" s="30"/>
      <c r="C23" s="9"/>
      <c r="D23" s="9"/>
      <c r="E23" s="7"/>
      <c r="F23" s="10">
        <f t="shared" si="0"/>
        <v>0</v>
      </c>
      <c r="G23" s="10">
        <f t="shared" si="1"/>
        <v>0</v>
      </c>
      <c r="H23" s="10">
        <f t="shared" si="2"/>
        <v>0</v>
      </c>
      <c r="I23" s="11">
        <v>0</v>
      </c>
      <c r="J23" s="37"/>
      <c r="K23" s="101"/>
      <c r="L23" s="14"/>
      <c r="M23" s="14"/>
      <c r="N23" s="14"/>
    </row>
    <row r="24" spans="1:14" x14ac:dyDescent="0.25">
      <c r="A24" s="30"/>
      <c r="B24" s="30"/>
      <c r="C24" s="9"/>
      <c r="D24" s="9"/>
      <c r="E24" s="7"/>
      <c r="F24" s="10">
        <f>DATEDIF(C24,D24+1,"y")</f>
        <v>0</v>
      </c>
      <c r="G24" s="10">
        <f>DATEDIF(C24,D24+1,"ym")</f>
        <v>0</v>
      </c>
      <c r="H24" s="10">
        <f>IF(D24=0,0,DATEDIF(C24,D24+1,"md"))+ROUNDDOWN(I24/8,0)</f>
        <v>0</v>
      </c>
      <c r="I24" s="11">
        <v>0</v>
      </c>
      <c r="J24" s="37"/>
      <c r="K24" s="101"/>
      <c r="L24" s="14"/>
      <c r="M24" s="14"/>
      <c r="N24" s="14"/>
    </row>
    <row r="25" spans="1:14" x14ac:dyDescent="0.25">
      <c r="A25" s="36"/>
      <c r="B25" s="36"/>
      <c r="C25" s="28"/>
      <c r="D25" s="28"/>
      <c r="E25" s="28"/>
      <c r="F25" s="10">
        <f>DATEDIF(C25,D25+1,"y")</f>
        <v>0</v>
      </c>
      <c r="G25" s="10">
        <f>DATEDIF(C25,D25+1,"ym")</f>
        <v>0</v>
      </c>
      <c r="H25" s="10">
        <f>IF(D25=0,0,DATEDIF(C25,D25+1,"md"))+ROUNDDOWN(I25/8,0)</f>
        <v>0</v>
      </c>
      <c r="I25" s="11">
        <v>0</v>
      </c>
      <c r="J25" s="38"/>
      <c r="K25" s="102"/>
      <c r="L25" s="14"/>
      <c r="M25" s="14"/>
      <c r="N25" s="14"/>
    </row>
    <row r="26" spans="1:14" ht="22.5" customHeight="1" x14ac:dyDescent="0.25">
      <c r="A26" s="54"/>
      <c r="B26" s="54"/>
      <c r="C26" s="54"/>
      <c r="D26" s="54"/>
      <c r="E26" s="54"/>
      <c r="F26" s="12"/>
      <c r="G26" s="13"/>
      <c r="H26" s="13"/>
      <c r="I26" s="13"/>
      <c r="J26" s="14"/>
      <c r="K26" s="86"/>
      <c r="L26" s="14"/>
      <c r="M26" s="14"/>
      <c r="N26" s="14"/>
    </row>
    <row r="27" spans="1:14" ht="22.5" customHeight="1" x14ac:dyDescent="0.25">
      <c r="A27" s="54"/>
      <c r="B27" s="54"/>
      <c r="C27" s="54"/>
      <c r="D27" s="54"/>
      <c r="E27" s="15" t="s">
        <v>14</v>
      </c>
      <c r="F27" s="16">
        <f>SUMIFS(F$6:F$25,$K$6:K25,"SI")</f>
        <v>33</v>
      </c>
      <c r="G27" s="16">
        <f>SUMIFS(G$6:G$25,$K$6:$K$25,"SI")</f>
        <v>30</v>
      </c>
      <c r="H27" s="16">
        <f>SUMIFS(H$6:H$25,$K$6:$K$25,"SI")</f>
        <v>29</v>
      </c>
      <c r="I27" s="32"/>
      <c r="J27" s="162" t="s">
        <v>15</v>
      </c>
      <c r="K27" s="162"/>
      <c r="L27" s="14"/>
      <c r="M27" s="14"/>
      <c r="N27" s="14"/>
    </row>
    <row r="28" spans="1:14" ht="22.5" customHeight="1" x14ac:dyDescent="0.25">
      <c r="A28" s="54"/>
      <c r="B28" s="54"/>
      <c r="C28" s="54"/>
      <c r="D28" s="54"/>
      <c r="E28" s="17" t="s">
        <v>16</v>
      </c>
      <c r="F28" s="18">
        <f>F27+J28</f>
        <v>35</v>
      </c>
      <c r="G28" s="18">
        <f>G27-(ROUNDDOWN((G27+K28)/12,0)*12)+K28</f>
        <v>6</v>
      </c>
      <c r="H28" s="18">
        <f>H27-(K28*30)</f>
        <v>29</v>
      </c>
      <c r="I28" s="32"/>
      <c r="J28" s="103">
        <f>ROUNDDOWN((G27+K28)/12,0)</f>
        <v>2</v>
      </c>
      <c r="K28" s="103">
        <f>ROUNDDOWN(H27/30,0)</f>
        <v>0</v>
      </c>
      <c r="L28" s="54"/>
      <c r="M28" s="54"/>
      <c r="N28" s="54"/>
    </row>
    <row r="29" spans="1:14" x14ac:dyDescent="0.25">
      <c r="A29" s="54"/>
      <c r="B29" s="54"/>
      <c r="C29" s="54"/>
      <c r="D29" s="54"/>
      <c r="E29" s="19" t="s">
        <v>17</v>
      </c>
      <c r="F29" s="16">
        <f>SUMIFS(F$6:F$25,$E$6:$E$25,"AMBIENTAL",$K$6:$K$25,"SI")</f>
        <v>31</v>
      </c>
      <c r="G29" s="16">
        <f>SUMIFS(G$6:G$25,$E$6:$E$25,"AMBIENTAL",$K$6:$K$25,"SI")</f>
        <v>26</v>
      </c>
      <c r="H29" s="16">
        <f>SUMIFS(H$6:H$25,$E$6:$E$25,"AMBIENTAL",$K$6:$K$25,"SI")</f>
        <v>14</v>
      </c>
      <c r="I29" s="32"/>
      <c r="J29" s="103"/>
      <c r="K29" s="103"/>
      <c r="L29" s="54"/>
      <c r="M29" s="54"/>
      <c r="N29" s="54"/>
    </row>
    <row r="30" spans="1:14" x14ac:dyDescent="0.25">
      <c r="A30" s="54"/>
      <c r="B30" s="54"/>
      <c r="C30" s="54"/>
      <c r="D30" s="54"/>
      <c r="E30" s="20" t="s">
        <v>18</v>
      </c>
      <c r="F30" s="21">
        <f>F29+J30</f>
        <v>33</v>
      </c>
      <c r="G30" s="21">
        <f>G29-(ROUNDDOWN((G29+K30)/12,0)*12)+K30</f>
        <v>2</v>
      </c>
      <c r="H30" s="21">
        <f>H29-(K30*30)</f>
        <v>14</v>
      </c>
      <c r="I30" s="32"/>
      <c r="J30" s="103">
        <f>ROUNDDOWN((G29+K30)/12,0)</f>
        <v>2</v>
      </c>
      <c r="K30" s="103">
        <f>ROUNDDOWN(H29/30,0)</f>
        <v>0</v>
      </c>
      <c r="L30" s="54"/>
      <c r="M30" s="54"/>
      <c r="N30" s="54"/>
    </row>
    <row r="31" spans="1:14" x14ac:dyDescent="0.25">
      <c r="A31" s="54"/>
      <c r="B31" s="54"/>
      <c r="C31" s="54"/>
      <c r="D31" s="54"/>
      <c r="E31" s="19" t="s">
        <v>19</v>
      </c>
      <c r="F31" s="16">
        <f>SUMIFS(F$6:F$25,$E$6:$E$25,"GENERAL",$K$6:$K$25,"SI")</f>
        <v>2</v>
      </c>
      <c r="G31" s="16">
        <f>SUMIFS(G$6:G$25,$E$6:$E$25,"GENERAL",$K$6:$K$25,"SI")</f>
        <v>4</v>
      </c>
      <c r="H31" s="16">
        <f>SUMIFS(H$6:H$25,$E$6:$E$25,"GENERAL",$K$6:$K$25,"SI")</f>
        <v>15</v>
      </c>
      <c r="I31" s="32"/>
      <c r="J31" s="103"/>
      <c r="K31" s="103"/>
      <c r="L31" s="54"/>
      <c r="M31" s="54"/>
      <c r="N31" s="54"/>
    </row>
    <row r="32" spans="1:14" x14ac:dyDescent="0.25">
      <c r="A32" s="54"/>
      <c r="B32" s="54"/>
      <c r="C32" s="54"/>
      <c r="D32" s="54"/>
      <c r="E32" s="22" t="s">
        <v>20</v>
      </c>
      <c r="F32" s="23">
        <f>F31+J32</f>
        <v>2</v>
      </c>
      <c r="G32" s="23">
        <f>G31-(ROUNDDOWN((G31+K32)/12,0)*12)+K32</f>
        <v>4</v>
      </c>
      <c r="H32" s="23">
        <f>H31-(K32*30)</f>
        <v>15</v>
      </c>
      <c r="I32" s="32"/>
      <c r="J32" s="103">
        <f>ROUNDDOWN((G31+K32)/12,0)</f>
        <v>0</v>
      </c>
      <c r="K32" s="103">
        <f>ROUNDDOWN(H31/30,0)</f>
        <v>0</v>
      </c>
      <c r="L32" s="54"/>
      <c r="M32" s="54"/>
      <c r="N32" s="54"/>
    </row>
    <row r="33" spans="1:14" x14ac:dyDescent="0.25">
      <c r="A33" s="137" t="s">
        <v>76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54"/>
      <c r="M33" s="54"/>
      <c r="N33" s="54"/>
    </row>
    <row r="34" spans="1:14" x14ac:dyDescent="0.25">
      <c r="A34" s="54"/>
      <c r="B34" s="54"/>
      <c r="C34" s="54"/>
      <c r="D34" s="54"/>
      <c r="E34" s="54"/>
      <c r="F34" s="54"/>
      <c r="G34" s="88"/>
      <c r="H34" s="87"/>
      <c r="I34" s="87"/>
      <c r="J34" s="54"/>
      <c r="K34" s="85"/>
      <c r="L34" s="54"/>
      <c r="M34" s="54"/>
      <c r="N34" s="54"/>
    </row>
    <row r="35" spans="1:14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14"/>
      <c r="K35" s="85"/>
      <c r="L35" s="54"/>
      <c r="M35" s="54"/>
      <c r="N35" s="54"/>
    </row>
    <row r="36" spans="1:14" ht="15.75" thickBot="1" x14ac:dyDescent="0.3">
      <c r="A36" s="54"/>
      <c r="B36" s="126"/>
      <c r="C36" s="54"/>
      <c r="D36" s="126"/>
      <c r="E36" s="126"/>
      <c r="F36" s="54"/>
      <c r="G36" s="54"/>
      <c r="H36" s="54"/>
      <c r="I36" s="126"/>
      <c r="J36" s="127"/>
      <c r="K36" s="85"/>
      <c r="L36" s="54"/>
      <c r="M36" s="54"/>
      <c r="N36" s="54"/>
    </row>
    <row r="37" spans="1:14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14"/>
      <c r="K37" s="85"/>
      <c r="L37" s="54"/>
      <c r="M37" s="54"/>
      <c r="N37" s="54"/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</row>
    <row r="39" spans="1:14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14"/>
      <c r="K39" s="85"/>
      <c r="L39" s="54"/>
      <c r="M39" s="54"/>
      <c r="N39" s="54"/>
    </row>
    <row r="40" spans="1:14" ht="15.75" thickBot="1" x14ac:dyDescent="0.3">
      <c r="A40" s="54"/>
      <c r="B40" s="126"/>
      <c r="C40" s="54"/>
      <c r="D40" s="126"/>
      <c r="E40" s="126"/>
      <c r="F40" s="54"/>
      <c r="G40" s="54"/>
      <c r="H40" s="54"/>
      <c r="I40" s="126"/>
      <c r="J40" s="127"/>
      <c r="K40" s="85"/>
      <c r="L40" s="54"/>
      <c r="M40" s="54"/>
      <c r="N40" s="54"/>
    </row>
    <row r="41" spans="1:14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14"/>
      <c r="K41" s="85"/>
      <c r="L41" s="54"/>
      <c r="M41" s="54"/>
      <c r="N41" s="54"/>
    </row>
    <row r="42" spans="1:14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14"/>
      <c r="K42" s="85"/>
    </row>
  </sheetData>
  <autoFilter ref="A5:K20"/>
  <sortState ref="A6:K12">
    <sortCondition ref="C6:C12"/>
  </sortState>
  <customSheetViews>
    <customSheetView guid="{DFB4BDB3-5D3E-4DA0-A3F8-EB9B3B103ABC}" showGridLines="0" fitToPage="1" showAutoFilter="1">
      <selection sqref="A1:K1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65" orientation="landscape" r:id="rId1"/>
      <autoFilter ref="A5:K20"/>
    </customSheetView>
  </customSheetViews>
  <mergeCells count="11">
    <mergeCell ref="J27:K27"/>
    <mergeCell ref="A33:K33"/>
    <mergeCell ref="F3:I3"/>
    <mergeCell ref="A1:K1"/>
    <mergeCell ref="B2:D2"/>
    <mergeCell ref="F2:I2"/>
    <mergeCell ref="J2:K2"/>
    <mergeCell ref="B3:D3"/>
    <mergeCell ref="J3:K4"/>
    <mergeCell ref="B4:D4"/>
    <mergeCell ref="G4:I4"/>
  </mergeCells>
  <conditionalFormatting sqref="F4:G4">
    <cfRule type="containsText" dxfId="15" priority="1" operator="containsText" text="NO">
      <formula>NOT(ISERROR(SEARCH("NO",F4)))</formula>
    </cfRule>
    <cfRule type="containsText" dxfId="14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25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25">
      <formula1>"AMBIENTAL,GENERAL"</formula1>
    </dataValidation>
    <dataValidation type="list" allowBlank="1" showInputMessage="1" showErrorMessage="1" sqref="K6:K25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zoomScaleNormal="100" workbookViewId="0">
      <selection sqref="A1:K1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ht="22.5" customHeight="1" x14ac:dyDescent="0.25">
      <c r="A2" s="55" t="s">
        <v>0</v>
      </c>
      <c r="B2" s="148" t="s">
        <v>84</v>
      </c>
      <c r="C2" s="149"/>
      <c r="D2" s="150"/>
      <c r="E2" s="55" t="s">
        <v>1</v>
      </c>
      <c r="F2" s="151">
        <v>97472288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ht="45" customHeight="1" x14ac:dyDescent="0.25">
      <c r="A3" s="26" t="s">
        <v>69</v>
      </c>
      <c r="B3" s="138" t="s">
        <v>285</v>
      </c>
      <c r="C3" s="139"/>
      <c r="D3" s="140"/>
      <c r="E3" s="26" t="s">
        <v>70</v>
      </c>
      <c r="F3" s="141" t="s">
        <v>283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ht="45" x14ac:dyDescent="0.25">
      <c r="A4" s="25" t="s">
        <v>71</v>
      </c>
      <c r="B4" s="144" t="s">
        <v>284</v>
      </c>
      <c r="C4" s="145"/>
      <c r="D4" s="146"/>
      <c r="E4" s="56" t="s">
        <v>2</v>
      </c>
      <c r="F4" s="129" t="str">
        <f>IF(AND(F30&gt;=1,IF(B4&lt;&gt;"",F28&gt;=4,F28&gt;=7)),"SI CUMPLE","NO CUMPLE")</f>
        <v>NO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90" x14ac:dyDescent="0.25">
      <c r="A6" s="30" t="s">
        <v>286</v>
      </c>
      <c r="B6" s="30" t="s">
        <v>287</v>
      </c>
      <c r="C6" s="9">
        <v>39802</v>
      </c>
      <c r="D6" s="8">
        <v>39994</v>
      </c>
      <c r="E6" s="7" t="s">
        <v>116</v>
      </c>
      <c r="F6" s="10">
        <f>DATEDIF(C6,D6+1,"y")</f>
        <v>0</v>
      </c>
      <c r="G6" s="10">
        <f>DATEDIF(C6,D6+1,"ym")</f>
        <v>6</v>
      </c>
      <c r="H6" s="10">
        <f>IF(D6=0,0,DATEDIF(C6,D6+1,"md"))+ROUNDDOWN(I6/8,0)</f>
        <v>11</v>
      </c>
      <c r="I6" s="11">
        <v>0</v>
      </c>
      <c r="J6" s="37" t="s">
        <v>313</v>
      </c>
      <c r="K6" s="101" t="s">
        <v>154</v>
      </c>
      <c r="L6" s="14"/>
      <c r="M6" s="14"/>
      <c r="N6" s="14"/>
    </row>
    <row r="7" spans="1:14" s="1" customFormat="1" ht="90" x14ac:dyDescent="0.25">
      <c r="A7" s="30" t="s">
        <v>286</v>
      </c>
      <c r="B7" s="30" t="s">
        <v>287</v>
      </c>
      <c r="C7" s="9">
        <v>40180</v>
      </c>
      <c r="D7" s="8">
        <v>40268</v>
      </c>
      <c r="E7" s="7" t="s">
        <v>116</v>
      </c>
      <c r="F7" s="10">
        <f>DATEDIF(C7,D7+1,"y")</f>
        <v>0</v>
      </c>
      <c r="G7" s="10">
        <f>DATEDIF(C7,D7+1,"ym")</f>
        <v>2</v>
      </c>
      <c r="H7" s="10">
        <f>IF(D7=0,0,DATEDIF(C7,D7+1,"md"))+ROUNDDOWN(I7/8,0)</f>
        <v>30</v>
      </c>
      <c r="I7" s="11">
        <v>0</v>
      </c>
      <c r="J7" s="37" t="s">
        <v>313</v>
      </c>
      <c r="K7" s="101" t="s">
        <v>154</v>
      </c>
      <c r="L7" s="14"/>
      <c r="M7" s="14"/>
      <c r="N7" s="14"/>
    </row>
    <row r="8" spans="1:14" s="1" customFormat="1" ht="90" x14ac:dyDescent="0.25">
      <c r="A8" s="30" t="s">
        <v>288</v>
      </c>
      <c r="B8" s="30" t="s">
        <v>124</v>
      </c>
      <c r="C8" s="9">
        <v>40007</v>
      </c>
      <c r="D8" s="9">
        <v>40158</v>
      </c>
      <c r="E8" s="7" t="s">
        <v>116</v>
      </c>
      <c r="F8" s="10">
        <f>DATEDIF(C8,D8+1,"y")</f>
        <v>0</v>
      </c>
      <c r="G8" s="10">
        <f>DATEDIF(C8,D8+1,"ym")</f>
        <v>4</v>
      </c>
      <c r="H8" s="10">
        <f>IF(D8=0,0,DATEDIF(C8,D8+1,"md"))+ROUNDDOWN(I8/8,0)</f>
        <v>29</v>
      </c>
      <c r="I8" s="11">
        <v>0</v>
      </c>
      <c r="J8" s="37" t="s">
        <v>313</v>
      </c>
      <c r="K8" s="101" t="s">
        <v>154</v>
      </c>
      <c r="L8" s="14"/>
      <c r="M8" s="14"/>
      <c r="N8" s="14"/>
    </row>
    <row r="9" spans="1:14" s="1" customFormat="1" ht="90" x14ac:dyDescent="0.25">
      <c r="A9" s="30" t="s">
        <v>288</v>
      </c>
      <c r="B9" s="30" t="s">
        <v>124</v>
      </c>
      <c r="C9" s="9">
        <v>40280</v>
      </c>
      <c r="D9" s="9">
        <v>40373</v>
      </c>
      <c r="E9" s="7" t="s">
        <v>116</v>
      </c>
      <c r="F9" s="10">
        <f>DATEDIF(C9,D9+1,"y")</f>
        <v>0</v>
      </c>
      <c r="G9" s="10">
        <f>DATEDIF(C9,D9+1,"ym")</f>
        <v>3</v>
      </c>
      <c r="H9" s="10">
        <f>IF(D9=0,0,DATEDIF(C9,D9+1,"md"))+ROUNDDOWN(I9/8,0)</f>
        <v>3</v>
      </c>
      <c r="I9" s="11">
        <v>0</v>
      </c>
      <c r="J9" s="37" t="s">
        <v>313</v>
      </c>
      <c r="K9" s="101" t="s">
        <v>154</v>
      </c>
      <c r="L9" s="14"/>
      <c r="M9" s="14"/>
      <c r="N9" s="14"/>
    </row>
    <row r="10" spans="1:14" s="1" customFormat="1" ht="90" x14ac:dyDescent="0.25">
      <c r="A10" s="30" t="s">
        <v>147</v>
      </c>
      <c r="B10" s="30" t="s">
        <v>289</v>
      </c>
      <c r="C10" s="9">
        <v>40373</v>
      </c>
      <c r="D10" s="9">
        <v>41155</v>
      </c>
      <c r="E10" s="7" t="s">
        <v>116</v>
      </c>
      <c r="F10" s="10">
        <f t="shared" ref="F10:F23" si="0">DATEDIF(C10,D10+1,"y")</f>
        <v>2</v>
      </c>
      <c r="G10" s="10">
        <f t="shared" ref="G10:G23" si="1">DATEDIF(C10,D10+1,"ym")</f>
        <v>1</v>
      </c>
      <c r="H10" s="10">
        <f t="shared" ref="H10:H23" si="2">IF(D10=0,0,DATEDIF(C10,D10+1,"md"))+ROUNDDOWN(I10/8,0)</f>
        <v>21</v>
      </c>
      <c r="I10" s="11">
        <v>0</v>
      </c>
      <c r="J10" s="37" t="s">
        <v>313</v>
      </c>
      <c r="K10" s="101" t="s">
        <v>154</v>
      </c>
      <c r="L10" s="14"/>
      <c r="M10" s="14"/>
      <c r="N10" s="14"/>
    </row>
    <row r="11" spans="1:14" s="1" customFormat="1" ht="90" x14ac:dyDescent="0.25">
      <c r="A11" s="30" t="s">
        <v>147</v>
      </c>
      <c r="B11" s="30" t="s">
        <v>290</v>
      </c>
      <c r="C11" s="9">
        <v>40425</v>
      </c>
      <c r="D11" s="9">
        <v>42264</v>
      </c>
      <c r="E11" s="7" t="s">
        <v>116</v>
      </c>
      <c r="F11" s="10">
        <f t="shared" si="0"/>
        <v>5</v>
      </c>
      <c r="G11" s="10">
        <f t="shared" si="1"/>
        <v>0</v>
      </c>
      <c r="H11" s="10">
        <f t="shared" si="2"/>
        <v>14</v>
      </c>
      <c r="I11" s="11">
        <v>0</v>
      </c>
      <c r="J11" s="37" t="s">
        <v>313</v>
      </c>
      <c r="K11" s="101" t="s">
        <v>154</v>
      </c>
      <c r="L11" s="14"/>
      <c r="M11" s="14"/>
      <c r="N11" s="14"/>
    </row>
    <row r="12" spans="1:14" s="1" customFormat="1" x14ac:dyDescent="0.25">
      <c r="A12" s="30"/>
      <c r="B12" s="30"/>
      <c r="C12" s="9"/>
      <c r="D12" s="9"/>
      <c r="E12" s="7"/>
      <c r="F12" s="10">
        <f t="shared" si="0"/>
        <v>0</v>
      </c>
      <c r="G12" s="10">
        <f t="shared" si="1"/>
        <v>0</v>
      </c>
      <c r="H12" s="10">
        <f t="shared" si="2"/>
        <v>0</v>
      </c>
      <c r="I12" s="11">
        <v>0</v>
      </c>
      <c r="J12" s="37"/>
      <c r="K12" s="101"/>
      <c r="L12" s="14"/>
      <c r="M12" s="14"/>
      <c r="N12" s="14"/>
    </row>
    <row r="13" spans="1:14" s="1" customFormat="1" x14ac:dyDescent="0.25">
      <c r="A13" s="30"/>
      <c r="B13" s="30"/>
      <c r="C13" s="9"/>
      <c r="D13" s="9"/>
      <c r="E13" s="7"/>
      <c r="F13" s="10">
        <f t="shared" si="0"/>
        <v>0</v>
      </c>
      <c r="G13" s="10">
        <f t="shared" si="1"/>
        <v>0</v>
      </c>
      <c r="H13" s="10">
        <f t="shared" si="2"/>
        <v>0</v>
      </c>
      <c r="I13" s="11">
        <v>0</v>
      </c>
      <c r="J13" s="37"/>
      <c r="K13" s="101"/>
      <c r="L13" s="14"/>
      <c r="M13" s="14"/>
      <c r="N13" s="14"/>
    </row>
    <row r="14" spans="1:14" s="1" customFormat="1" x14ac:dyDescent="0.25">
      <c r="A14" s="30"/>
      <c r="B14" s="30"/>
      <c r="C14" s="9"/>
      <c r="D14" s="9"/>
      <c r="E14" s="7"/>
      <c r="F14" s="10">
        <f t="shared" si="0"/>
        <v>0</v>
      </c>
      <c r="G14" s="10">
        <f t="shared" si="1"/>
        <v>0</v>
      </c>
      <c r="H14" s="10">
        <f t="shared" si="2"/>
        <v>0</v>
      </c>
      <c r="I14" s="11">
        <v>0</v>
      </c>
      <c r="J14" s="37"/>
      <c r="K14" s="101"/>
      <c r="L14" s="14"/>
      <c r="M14" s="14"/>
      <c r="N14" s="14"/>
    </row>
    <row r="15" spans="1:14" s="1" customFormat="1" x14ac:dyDescent="0.25">
      <c r="A15" s="30"/>
      <c r="B15" s="30"/>
      <c r="C15" s="9"/>
      <c r="D15" s="9"/>
      <c r="E15" s="7"/>
      <c r="F15" s="10">
        <f t="shared" si="0"/>
        <v>0</v>
      </c>
      <c r="G15" s="10">
        <f t="shared" si="1"/>
        <v>0</v>
      </c>
      <c r="H15" s="10">
        <f t="shared" si="2"/>
        <v>0</v>
      </c>
      <c r="I15" s="11">
        <v>0</v>
      </c>
      <c r="J15" s="37"/>
      <c r="K15" s="101"/>
      <c r="L15" s="14"/>
      <c r="M15" s="14"/>
      <c r="N15" s="14"/>
    </row>
    <row r="16" spans="1:14" s="1" customFormat="1" x14ac:dyDescent="0.25">
      <c r="A16" s="30"/>
      <c r="B16" s="30"/>
      <c r="C16" s="9"/>
      <c r="D16" s="9"/>
      <c r="E16" s="7"/>
      <c r="F16" s="10">
        <f t="shared" si="0"/>
        <v>0</v>
      </c>
      <c r="G16" s="10">
        <f t="shared" si="1"/>
        <v>0</v>
      </c>
      <c r="H16" s="10">
        <f t="shared" si="2"/>
        <v>0</v>
      </c>
      <c r="I16" s="11">
        <v>0</v>
      </c>
      <c r="J16" s="37"/>
      <c r="K16" s="101"/>
      <c r="L16" s="14"/>
      <c r="M16" s="14"/>
      <c r="N16" s="14"/>
    </row>
    <row r="17" spans="1:14" s="1" customFormat="1" x14ac:dyDescent="0.25">
      <c r="A17" s="30"/>
      <c r="B17" s="30"/>
      <c r="C17" s="9"/>
      <c r="D17" s="9"/>
      <c r="E17" s="7"/>
      <c r="F17" s="10">
        <f t="shared" si="0"/>
        <v>0</v>
      </c>
      <c r="G17" s="10">
        <f t="shared" si="1"/>
        <v>0</v>
      </c>
      <c r="H17" s="10">
        <f t="shared" si="2"/>
        <v>0</v>
      </c>
      <c r="I17" s="11">
        <v>0</v>
      </c>
      <c r="J17" s="37"/>
      <c r="K17" s="101"/>
      <c r="L17" s="14"/>
      <c r="M17" s="14"/>
      <c r="N17" s="14"/>
    </row>
    <row r="18" spans="1:14" s="1" customFormat="1" x14ac:dyDescent="0.25">
      <c r="A18" s="30"/>
      <c r="B18" s="30"/>
      <c r="C18" s="9"/>
      <c r="D18" s="9"/>
      <c r="E18" s="7"/>
      <c r="F18" s="10">
        <f t="shared" si="0"/>
        <v>0</v>
      </c>
      <c r="G18" s="10">
        <f t="shared" si="1"/>
        <v>0</v>
      </c>
      <c r="H18" s="10">
        <f t="shared" si="2"/>
        <v>0</v>
      </c>
      <c r="I18" s="11">
        <v>0</v>
      </c>
      <c r="J18" s="37"/>
      <c r="K18" s="101"/>
      <c r="L18" s="14"/>
      <c r="M18" s="14"/>
      <c r="N18" s="14"/>
    </row>
    <row r="19" spans="1:14" s="1" customFormat="1" x14ac:dyDescent="0.25">
      <c r="A19" s="30"/>
      <c r="B19" s="35"/>
      <c r="C19" s="9"/>
      <c r="D19" s="9"/>
      <c r="E19" s="7"/>
      <c r="F19" s="10">
        <f t="shared" si="0"/>
        <v>0</v>
      </c>
      <c r="G19" s="10">
        <f t="shared" si="1"/>
        <v>0</v>
      </c>
      <c r="H19" s="10">
        <f t="shared" si="2"/>
        <v>0</v>
      </c>
      <c r="I19" s="11">
        <v>0</v>
      </c>
      <c r="J19" s="37"/>
      <c r="K19" s="101"/>
      <c r="L19" s="14"/>
      <c r="M19" s="14"/>
      <c r="N19" s="14"/>
    </row>
    <row r="20" spans="1:14" s="1" customFormat="1" x14ac:dyDescent="0.25">
      <c r="A20" s="30"/>
      <c r="B20" s="35"/>
      <c r="C20" s="9"/>
      <c r="D20" s="9"/>
      <c r="E20" s="7"/>
      <c r="F20" s="10">
        <f t="shared" si="0"/>
        <v>0</v>
      </c>
      <c r="G20" s="10">
        <f t="shared" si="1"/>
        <v>0</v>
      </c>
      <c r="H20" s="10">
        <f t="shared" si="2"/>
        <v>0</v>
      </c>
      <c r="I20" s="11">
        <v>0</v>
      </c>
      <c r="J20" s="37"/>
      <c r="K20" s="101"/>
      <c r="L20" s="14"/>
      <c r="M20" s="14"/>
      <c r="N20" s="14"/>
    </row>
    <row r="21" spans="1:14" s="1" customFormat="1" x14ac:dyDescent="0.25">
      <c r="A21" s="30"/>
      <c r="B21" s="30"/>
      <c r="C21" s="8"/>
      <c r="D21" s="9"/>
      <c r="E21" s="7"/>
      <c r="F21" s="10">
        <f t="shared" si="0"/>
        <v>0</v>
      </c>
      <c r="G21" s="10">
        <f t="shared" si="1"/>
        <v>0</v>
      </c>
      <c r="H21" s="10">
        <f t="shared" si="2"/>
        <v>0</v>
      </c>
      <c r="I21" s="11">
        <v>0</v>
      </c>
      <c r="J21" s="37"/>
      <c r="K21" s="101"/>
      <c r="L21" s="14"/>
      <c r="M21" s="14"/>
      <c r="N21" s="14"/>
    </row>
    <row r="22" spans="1:14" s="1" customFormat="1" x14ac:dyDescent="0.25">
      <c r="A22" s="30"/>
      <c r="B22" s="30"/>
      <c r="C22" s="9"/>
      <c r="D22" s="9"/>
      <c r="E22" s="7"/>
      <c r="F22" s="10">
        <f t="shared" si="0"/>
        <v>0</v>
      </c>
      <c r="G22" s="10">
        <f t="shared" si="1"/>
        <v>0</v>
      </c>
      <c r="H22" s="10">
        <f t="shared" si="2"/>
        <v>0</v>
      </c>
      <c r="I22" s="11">
        <v>0</v>
      </c>
      <c r="J22" s="37"/>
      <c r="K22" s="101"/>
      <c r="L22" s="14"/>
      <c r="M22" s="14"/>
      <c r="N22" s="14"/>
    </row>
    <row r="23" spans="1:14" s="1" customFormat="1" x14ac:dyDescent="0.25">
      <c r="A23" s="30"/>
      <c r="B23" s="30"/>
      <c r="C23" s="9"/>
      <c r="D23" s="9"/>
      <c r="E23" s="7"/>
      <c r="F23" s="10">
        <f t="shared" si="0"/>
        <v>0</v>
      </c>
      <c r="G23" s="10">
        <f t="shared" si="1"/>
        <v>0</v>
      </c>
      <c r="H23" s="10">
        <f t="shared" si="2"/>
        <v>0</v>
      </c>
      <c r="I23" s="11">
        <v>0</v>
      </c>
      <c r="J23" s="37"/>
      <c r="K23" s="101"/>
      <c r="L23" s="14"/>
      <c r="M23" s="14"/>
      <c r="N23" s="14"/>
    </row>
    <row r="24" spans="1:14" s="1" customFormat="1" x14ac:dyDescent="0.25">
      <c r="A24" s="30"/>
      <c r="B24" s="30"/>
      <c r="C24" s="9"/>
      <c r="D24" s="9"/>
      <c r="E24" s="7"/>
      <c r="F24" s="10">
        <f>DATEDIF(C24,D24+1,"y")</f>
        <v>0</v>
      </c>
      <c r="G24" s="10">
        <f>DATEDIF(C24,D24+1,"ym")</f>
        <v>0</v>
      </c>
      <c r="H24" s="10">
        <f>IF(D24=0,0,DATEDIF(C24,D24+1,"md"))+ROUNDDOWN(I24/8,0)</f>
        <v>0</v>
      </c>
      <c r="I24" s="11">
        <v>0</v>
      </c>
      <c r="J24" s="37"/>
      <c r="K24" s="101"/>
      <c r="L24" s="14"/>
      <c r="M24" s="14"/>
      <c r="N24" s="14"/>
    </row>
    <row r="25" spans="1:14" s="1" customFormat="1" x14ac:dyDescent="0.25">
      <c r="A25" s="36"/>
      <c r="B25" s="36"/>
      <c r="C25" s="28"/>
      <c r="D25" s="28"/>
      <c r="E25" s="28"/>
      <c r="F25" s="10">
        <f>DATEDIF(C25,D25+1,"y")</f>
        <v>0</v>
      </c>
      <c r="G25" s="10">
        <f>DATEDIF(C25,D25+1,"ym")</f>
        <v>0</v>
      </c>
      <c r="H25" s="10">
        <f>IF(D25=0,0,DATEDIF(C25,D25+1,"md"))+ROUNDDOWN(I25/8,0)</f>
        <v>0</v>
      </c>
      <c r="I25" s="11">
        <v>0</v>
      </c>
      <c r="J25" s="38"/>
      <c r="K25" s="102"/>
      <c r="L25" s="14"/>
      <c r="M25" s="14"/>
      <c r="N25" s="14"/>
    </row>
    <row r="26" spans="1:14" s="1" customFormat="1" x14ac:dyDescent="0.25">
      <c r="A26" s="54"/>
      <c r="B26" s="54"/>
      <c r="C26" s="54"/>
      <c r="D26" s="54"/>
      <c r="E26" s="54"/>
      <c r="F26" s="12"/>
      <c r="G26" s="13"/>
      <c r="H26" s="13"/>
      <c r="I26" s="13"/>
      <c r="J26" s="14"/>
      <c r="K26" s="86"/>
      <c r="L26" s="14"/>
      <c r="M26" s="14"/>
      <c r="N26" s="14"/>
    </row>
    <row r="27" spans="1:14" s="1" customFormat="1" x14ac:dyDescent="0.25">
      <c r="A27" s="54"/>
      <c r="B27" s="54"/>
      <c r="C27" s="54"/>
      <c r="D27" s="54"/>
      <c r="E27" s="15" t="s">
        <v>14</v>
      </c>
      <c r="F27" s="16">
        <f>SUMIFS(F$6:F$25,$K$6:K25,"SI")</f>
        <v>7</v>
      </c>
      <c r="G27" s="16">
        <f>SUMIFS(G$6:G$25,$K$6:$K$25,"SI")</f>
        <v>16</v>
      </c>
      <c r="H27" s="16">
        <f>SUMIFS(H$6:H$25,$K$6:$K$25,"SI")</f>
        <v>108</v>
      </c>
      <c r="I27" s="32"/>
      <c r="J27" s="162" t="s">
        <v>15</v>
      </c>
      <c r="K27" s="162"/>
      <c r="L27" s="14"/>
      <c r="M27" s="14"/>
      <c r="N27" s="14"/>
    </row>
    <row r="28" spans="1:14" s="1" customFormat="1" ht="42.75" customHeight="1" x14ac:dyDescent="0.25">
      <c r="A28" s="54"/>
      <c r="B28" s="54"/>
      <c r="C28" s="54"/>
      <c r="D28" s="54"/>
      <c r="E28" s="17" t="s">
        <v>16</v>
      </c>
      <c r="F28" s="18">
        <f>F27+J28</f>
        <v>8</v>
      </c>
      <c r="G28" s="18">
        <f>G27-(ROUNDDOWN((G27+K28)/12,0)*12)+K28</f>
        <v>7</v>
      </c>
      <c r="H28" s="18">
        <f>H27-(K28*30)</f>
        <v>18</v>
      </c>
      <c r="I28" s="32"/>
      <c r="J28" s="103">
        <f>ROUNDDOWN((G27+K28)/12,0)</f>
        <v>1</v>
      </c>
      <c r="K28" s="103">
        <f>ROUNDDOWN(H27/30,0)</f>
        <v>3</v>
      </c>
      <c r="L28" s="54"/>
      <c r="M28" s="54"/>
      <c r="N28" s="54"/>
    </row>
    <row r="29" spans="1:14" s="1" customFormat="1" ht="31.5" customHeight="1" x14ac:dyDescent="0.25">
      <c r="A29" s="54"/>
      <c r="B29" s="54"/>
      <c r="C29" s="54"/>
      <c r="D29" s="54"/>
      <c r="E29" s="19" t="s">
        <v>17</v>
      </c>
      <c r="F29" s="16">
        <f>SUMIFS(F$6:F$25,$E$6:$E$25,"AMBIENTAL",$K$6:$K$25,"SI")</f>
        <v>0</v>
      </c>
      <c r="G29" s="16">
        <f>SUMIFS(G$6:G$25,$E$6:$E$25,"AMBIENTAL",$K$6:$K$25,"SI")</f>
        <v>0</v>
      </c>
      <c r="H29" s="16">
        <f>SUMIFS(H$6:H$25,$E$6:$E$25,"AMBIENTAL",$K$6:$K$25,"SI")</f>
        <v>0</v>
      </c>
      <c r="I29" s="32"/>
      <c r="J29" s="103"/>
      <c r="K29" s="103"/>
      <c r="L29" s="54"/>
      <c r="M29" s="54"/>
      <c r="N29" s="54"/>
    </row>
    <row r="30" spans="1:14" ht="22.5" customHeight="1" x14ac:dyDescent="0.25">
      <c r="A30" s="54"/>
      <c r="B30" s="54"/>
      <c r="C30" s="54"/>
      <c r="D30" s="54"/>
      <c r="E30" s="20" t="s">
        <v>18</v>
      </c>
      <c r="F30" s="21">
        <f>F29+J30</f>
        <v>0</v>
      </c>
      <c r="G30" s="21">
        <f>G29-(ROUNDDOWN((G29+K30)/12,0)*12)+K30</f>
        <v>0</v>
      </c>
      <c r="H30" s="21">
        <f>H29-(K30*30)</f>
        <v>0</v>
      </c>
      <c r="I30" s="32"/>
      <c r="J30" s="103">
        <f>ROUNDDOWN((G29+K30)/12,0)</f>
        <v>0</v>
      </c>
      <c r="K30" s="103">
        <f>ROUNDDOWN(H29/30,0)</f>
        <v>0</v>
      </c>
      <c r="L30" s="54"/>
      <c r="M30" s="54"/>
      <c r="N30" s="54"/>
    </row>
    <row r="31" spans="1:14" ht="22.5" customHeight="1" x14ac:dyDescent="0.25">
      <c r="A31" s="54"/>
      <c r="B31" s="54"/>
      <c r="C31" s="54"/>
      <c r="D31" s="54"/>
      <c r="E31" s="19" t="s">
        <v>19</v>
      </c>
      <c r="F31" s="16">
        <f>SUMIFS(F$6:F$25,$E$6:$E$25,"GENERAL",$K$6:$K$25,"SI")</f>
        <v>7</v>
      </c>
      <c r="G31" s="16">
        <f>SUMIFS(G$6:G$25,$E$6:$E$25,"GENERAL",$K$6:$K$25,"SI")</f>
        <v>16</v>
      </c>
      <c r="H31" s="16">
        <f>SUMIFS(H$6:H$25,$E$6:$E$25,"GENERAL",$K$6:$K$25,"SI")</f>
        <v>108</v>
      </c>
      <c r="I31" s="32"/>
      <c r="J31" s="103"/>
      <c r="K31" s="103"/>
      <c r="L31" s="54"/>
      <c r="M31" s="54"/>
      <c r="N31" s="54"/>
    </row>
    <row r="32" spans="1:14" ht="22.5" customHeight="1" x14ac:dyDescent="0.25">
      <c r="A32" s="54"/>
      <c r="B32" s="54"/>
      <c r="C32" s="54"/>
      <c r="D32" s="54"/>
      <c r="E32" s="22" t="s">
        <v>20</v>
      </c>
      <c r="F32" s="23">
        <f>F31+J32</f>
        <v>8</v>
      </c>
      <c r="G32" s="23">
        <f>G31-(ROUNDDOWN((G31+K32)/12,0)*12)+K32</f>
        <v>7</v>
      </c>
      <c r="H32" s="23">
        <f>H31-(K32*30)</f>
        <v>18</v>
      </c>
      <c r="I32" s="32"/>
      <c r="J32" s="103">
        <f>ROUNDDOWN((G31+K32)/12,0)</f>
        <v>1</v>
      </c>
      <c r="K32" s="103">
        <f>ROUNDDOWN(H31/30,0)</f>
        <v>3</v>
      </c>
      <c r="L32" s="54"/>
      <c r="M32" s="54"/>
      <c r="N32" s="54"/>
    </row>
    <row r="33" spans="1:14" ht="22.5" customHeight="1" x14ac:dyDescent="0.25">
      <c r="A33" s="137" t="s">
        <v>76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54"/>
      <c r="M33" s="54"/>
      <c r="N33" s="54"/>
    </row>
    <row r="34" spans="1:14" ht="22.5" customHeight="1" x14ac:dyDescent="0.25">
      <c r="A34" s="54"/>
      <c r="B34" s="54"/>
      <c r="C34" s="54"/>
      <c r="D34" s="54"/>
      <c r="E34" s="54"/>
      <c r="F34" s="54"/>
      <c r="G34" s="88"/>
      <c r="H34" s="87"/>
      <c r="I34" s="87"/>
      <c r="J34" s="54"/>
      <c r="K34" s="85"/>
      <c r="L34" s="54"/>
      <c r="M34" s="54"/>
      <c r="N34" s="54"/>
    </row>
    <row r="35" spans="1:14" ht="22.5" customHeight="1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14"/>
      <c r="K35" s="85"/>
      <c r="L35" s="54"/>
      <c r="M35" s="54"/>
      <c r="N35" s="54"/>
    </row>
    <row r="36" spans="1:14" ht="15.75" thickBot="1" x14ac:dyDescent="0.3">
      <c r="A36" s="54"/>
      <c r="B36" s="126"/>
      <c r="C36" s="54"/>
      <c r="D36" s="126"/>
      <c r="E36" s="126"/>
      <c r="F36" s="54"/>
      <c r="G36" s="54"/>
      <c r="H36" s="54"/>
      <c r="I36" s="126"/>
      <c r="J36" s="127"/>
      <c r="K36" s="85"/>
      <c r="L36" s="54"/>
      <c r="M36" s="54"/>
      <c r="N36" s="54"/>
    </row>
    <row r="37" spans="1:14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14"/>
      <c r="K37" s="85"/>
      <c r="L37" s="54"/>
      <c r="M37" s="54"/>
      <c r="N37" s="54"/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</row>
    <row r="39" spans="1:14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14"/>
      <c r="K39" s="85"/>
      <c r="L39" s="54"/>
      <c r="M39" s="54"/>
      <c r="N39" s="54"/>
    </row>
    <row r="40" spans="1:14" ht="15.75" thickBot="1" x14ac:dyDescent="0.3">
      <c r="A40" s="54"/>
      <c r="B40" s="126"/>
      <c r="C40" s="54"/>
      <c r="D40" s="126"/>
      <c r="E40" s="126"/>
      <c r="F40" s="54"/>
      <c r="G40" s="54"/>
      <c r="H40" s="54"/>
      <c r="I40" s="126"/>
      <c r="J40" s="127"/>
      <c r="K40" s="85"/>
      <c r="L40" s="54"/>
      <c r="M40" s="54"/>
      <c r="N40" s="54"/>
    </row>
    <row r="41" spans="1:14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14"/>
      <c r="K41" s="85"/>
      <c r="L41" s="54"/>
      <c r="M41" s="54"/>
      <c r="N41" s="54"/>
    </row>
    <row r="42" spans="1:14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14"/>
      <c r="K42" s="85"/>
    </row>
  </sheetData>
  <sheetProtection sheet="1" objects="1" scenarios="1"/>
  <autoFilter ref="A5:K27">
    <sortState ref="A6:K19">
      <sortCondition ref="C6:C19"/>
    </sortState>
  </autoFilter>
  <sortState ref="A6:K35">
    <sortCondition ref="C6:C35"/>
  </sortState>
  <customSheetViews>
    <customSheetView guid="{DFB4BDB3-5D3E-4DA0-A3F8-EB9B3B103ABC}" showGridLines="0" fitToPage="1" showAutoFilter="1">
      <selection sqref="A1:K1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65" orientation="landscape" r:id="rId1"/>
      <autoFilter ref="A5:K27">
        <sortState ref="A6:K19">
          <sortCondition ref="C6:C19"/>
        </sortState>
      </autoFilter>
    </customSheetView>
  </customSheetViews>
  <mergeCells count="11">
    <mergeCell ref="A33:K33"/>
    <mergeCell ref="F3:I3"/>
    <mergeCell ref="A1:K1"/>
    <mergeCell ref="B2:D2"/>
    <mergeCell ref="F2:I2"/>
    <mergeCell ref="J2:K2"/>
    <mergeCell ref="B3:D3"/>
    <mergeCell ref="J3:K4"/>
    <mergeCell ref="B4:D4"/>
    <mergeCell ref="G4:I4"/>
    <mergeCell ref="J27:K27"/>
  </mergeCells>
  <conditionalFormatting sqref="F4:G4">
    <cfRule type="containsText" dxfId="13" priority="1" operator="containsText" text="NO">
      <formula>NOT(ISERROR(SEARCH("NO",F4)))</formula>
    </cfRule>
    <cfRule type="containsText" dxfId="12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25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25">
      <formula1>"AMBIENTAL,GENERAL"</formula1>
    </dataValidation>
    <dataValidation type="list" allowBlank="1" showInputMessage="1" showErrorMessage="1" sqref="K6:K25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zoomScaleNormal="100" workbookViewId="0">
      <selection sqref="A1:K1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ht="22.5" customHeight="1" x14ac:dyDescent="0.25">
      <c r="A2" s="55" t="s">
        <v>0</v>
      </c>
      <c r="B2" s="148" t="s">
        <v>83</v>
      </c>
      <c r="C2" s="149"/>
      <c r="D2" s="150"/>
      <c r="E2" s="55" t="s">
        <v>1</v>
      </c>
      <c r="F2" s="151">
        <v>69055251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ht="45" customHeight="1" x14ac:dyDescent="0.25">
      <c r="A3" s="26" t="s">
        <v>69</v>
      </c>
      <c r="B3" s="138" t="s">
        <v>246</v>
      </c>
      <c r="C3" s="139"/>
      <c r="D3" s="140"/>
      <c r="E3" s="26" t="s">
        <v>70</v>
      </c>
      <c r="F3" s="141" t="s">
        <v>247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ht="45" x14ac:dyDescent="0.25">
      <c r="A4" s="25" t="s">
        <v>71</v>
      </c>
      <c r="B4" s="144" t="s">
        <v>248</v>
      </c>
      <c r="C4" s="145"/>
      <c r="D4" s="146"/>
      <c r="E4" s="56" t="s">
        <v>2</v>
      </c>
      <c r="F4" s="129" t="str">
        <f>IF(AND(F33&gt;=1,IF(B4&lt;&gt;"",F31&gt;=4,F31&gt;=7)),"SI CUMPLE","NO CUMPLE")</f>
        <v>SI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x14ac:dyDescent="0.25">
      <c r="A6" s="30" t="s">
        <v>249</v>
      </c>
      <c r="B6" s="30" t="s">
        <v>250</v>
      </c>
      <c r="C6" s="9">
        <v>41303</v>
      </c>
      <c r="D6" s="8">
        <v>42283</v>
      </c>
      <c r="E6" s="7" t="s">
        <v>116</v>
      </c>
      <c r="F6" s="10">
        <f>DATEDIF(C6,D6+1,"y")</f>
        <v>2</v>
      </c>
      <c r="G6" s="10">
        <f>DATEDIF(C6,D6+1,"ym")</f>
        <v>8</v>
      </c>
      <c r="H6" s="10">
        <f>IF(D6=0,0,DATEDIF(C6,D6+1,"md"))+ROUNDDOWN(I6/8,0)</f>
        <v>8</v>
      </c>
      <c r="I6" s="11">
        <v>0</v>
      </c>
      <c r="J6" s="37" t="s">
        <v>251</v>
      </c>
      <c r="K6" s="101" t="s">
        <v>155</v>
      </c>
      <c r="L6" s="14"/>
      <c r="M6" s="14"/>
      <c r="N6" s="14"/>
    </row>
    <row r="7" spans="1:14" s="1" customFormat="1" ht="105" x14ac:dyDescent="0.25">
      <c r="A7" s="30" t="s">
        <v>252</v>
      </c>
      <c r="B7" s="30" t="s">
        <v>253</v>
      </c>
      <c r="C7" s="9">
        <v>41970</v>
      </c>
      <c r="D7" s="8">
        <v>42004</v>
      </c>
      <c r="E7" s="7" t="s">
        <v>149</v>
      </c>
      <c r="F7" s="10">
        <f>DATEDIF(C7,D7+1,"y")</f>
        <v>0</v>
      </c>
      <c r="G7" s="10">
        <f>DATEDIF(C7,D7+1,"ym")</f>
        <v>1</v>
      </c>
      <c r="H7" s="10">
        <f>IF(D7=0,0,DATEDIF(C7,D7+1,"md"))+ROUNDDOWN(I7/8,0)</f>
        <v>5</v>
      </c>
      <c r="I7" s="11">
        <v>0</v>
      </c>
      <c r="J7" s="37"/>
      <c r="K7" s="101" t="s">
        <v>154</v>
      </c>
      <c r="L7" s="14"/>
      <c r="M7" s="14"/>
      <c r="N7" s="14"/>
    </row>
    <row r="8" spans="1:14" s="1" customFormat="1" ht="45" x14ac:dyDescent="0.25">
      <c r="A8" s="30" t="s">
        <v>254</v>
      </c>
      <c r="B8" s="30" t="s">
        <v>255</v>
      </c>
      <c r="C8" s="9">
        <v>41400</v>
      </c>
      <c r="D8" s="9">
        <v>41461</v>
      </c>
      <c r="E8" s="7" t="s">
        <v>149</v>
      </c>
      <c r="F8" s="10">
        <f>DATEDIF(C8,D8+1,"y")</f>
        <v>0</v>
      </c>
      <c r="G8" s="10">
        <f>DATEDIF(C8,D8+1,"ym")</f>
        <v>2</v>
      </c>
      <c r="H8" s="10">
        <f>IF(D8=0,0,DATEDIF(C8,D8+1,"md"))+ROUNDDOWN(I8/8,0)</f>
        <v>1</v>
      </c>
      <c r="I8" s="11">
        <v>0</v>
      </c>
      <c r="J8" s="37"/>
      <c r="K8" s="101" t="s">
        <v>154</v>
      </c>
      <c r="L8" s="14"/>
      <c r="M8" s="14"/>
      <c r="N8" s="14"/>
    </row>
    <row r="9" spans="1:14" s="1" customFormat="1" ht="60" x14ac:dyDescent="0.25">
      <c r="A9" s="30" t="s">
        <v>249</v>
      </c>
      <c r="B9" s="30" t="s">
        <v>256</v>
      </c>
      <c r="C9" s="9">
        <v>41061</v>
      </c>
      <c r="D9" s="9">
        <v>41306</v>
      </c>
      <c r="E9" s="7" t="s">
        <v>149</v>
      </c>
      <c r="F9" s="10">
        <f>DATEDIF(C9,D9+1,"y")</f>
        <v>0</v>
      </c>
      <c r="G9" s="10">
        <f>DATEDIF(C9,D9+1,"ym")</f>
        <v>8</v>
      </c>
      <c r="H9" s="10">
        <f>IF(D9=0,0,DATEDIF(C9,D9+1,"md"))+ROUNDDOWN(I9/8,0)</f>
        <v>1</v>
      </c>
      <c r="I9" s="11">
        <v>0</v>
      </c>
      <c r="J9" s="37"/>
      <c r="K9" s="101" t="s">
        <v>154</v>
      </c>
      <c r="L9" s="14"/>
      <c r="M9" s="14"/>
      <c r="N9" s="14"/>
    </row>
    <row r="10" spans="1:14" s="1" customFormat="1" ht="45" x14ac:dyDescent="0.25">
      <c r="A10" s="30" t="s">
        <v>252</v>
      </c>
      <c r="B10" s="30" t="s">
        <v>257</v>
      </c>
      <c r="C10" s="9">
        <v>40942</v>
      </c>
      <c r="D10" s="9">
        <v>40966</v>
      </c>
      <c r="E10" s="7" t="s">
        <v>149</v>
      </c>
      <c r="F10" s="10">
        <f t="shared" ref="F10:F23" si="0">DATEDIF(C10,D10+1,"y")</f>
        <v>0</v>
      </c>
      <c r="G10" s="10">
        <f t="shared" ref="G10:G23" si="1">DATEDIF(C10,D10+1,"ym")</f>
        <v>0</v>
      </c>
      <c r="H10" s="10">
        <f t="shared" ref="H10:H23" si="2">IF(D10=0,0,DATEDIF(C10,D10+1,"md"))+ROUNDDOWN(I10/8,0)</f>
        <v>25</v>
      </c>
      <c r="I10" s="11">
        <v>0</v>
      </c>
      <c r="J10" s="37"/>
      <c r="K10" s="101" t="s">
        <v>154</v>
      </c>
      <c r="L10" s="14"/>
      <c r="M10" s="14"/>
      <c r="N10" s="14"/>
    </row>
    <row r="11" spans="1:14" s="1" customFormat="1" ht="75" x14ac:dyDescent="0.25">
      <c r="A11" s="30" t="s">
        <v>258</v>
      </c>
      <c r="B11" s="30" t="s">
        <v>259</v>
      </c>
      <c r="C11" s="9"/>
      <c r="D11" s="9"/>
      <c r="E11" s="7"/>
      <c r="F11" s="10">
        <f t="shared" si="0"/>
        <v>0</v>
      </c>
      <c r="G11" s="10">
        <f t="shared" si="1"/>
        <v>0</v>
      </c>
      <c r="H11" s="10">
        <f t="shared" si="2"/>
        <v>0</v>
      </c>
      <c r="I11" s="11">
        <v>0</v>
      </c>
      <c r="J11" s="37" t="s">
        <v>260</v>
      </c>
      <c r="K11" s="101" t="s">
        <v>155</v>
      </c>
      <c r="L11" s="14"/>
      <c r="M11" s="14"/>
      <c r="N11" s="14"/>
    </row>
    <row r="12" spans="1:14" s="1" customFormat="1" ht="120" x14ac:dyDescent="0.25">
      <c r="A12" s="30" t="s">
        <v>261</v>
      </c>
      <c r="B12" s="30" t="s">
        <v>262</v>
      </c>
      <c r="C12" s="9">
        <v>40603</v>
      </c>
      <c r="D12" s="9">
        <v>40932</v>
      </c>
      <c r="E12" s="7" t="s">
        <v>149</v>
      </c>
      <c r="F12" s="10">
        <f t="shared" si="0"/>
        <v>0</v>
      </c>
      <c r="G12" s="10">
        <f t="shared" si="1"/>
        <v>10</v>
      </c>
      <c r="H12" s="10">
        <f t="shared" si="2"/>
        <v>24</v>
      </c>
      <c r="I12" s="11">
        <v>0</v>
      </c>
      <c r="J12" s="37"/>
      <c r="K12" s="101" t="s">
        <v>154</v>
      </c>
      <c r="L12" s="14"/>
      <c r="M12" s="14"/>
      <c r="N12" s="14"/>
    </row>
    <row r="13" spans="1:14" s="1" customFormat="1" ht="105" x14ac:dyDescent="0.25">
      <c r="A13" s="30" t="s">
        <v>263</v>
      </c>
      <c r="B13" s="30" t="s">
        <v>264</v>
      </c>
      <c r="C13" s="9">
        <v>40618</v>
      </c>
      <c r="D13" s="9">
        <v>40710</v>
      </c>
      <c r="E13" s="7" t="s">
        <v>149</v>
      </c>
      <c r="F13" s="10">
        <f t="shared" si="0"/>
        <v>0</v>
      </c>
      <c r="G13" s="10">
        <f t="shared" si="1"/>
        <v>3</v>
      </c>
      <c r="H13" s="10">
        <f t="shared" si="2"/>
        <v>1</v>
      </c>
      <c r="I13" s="11">
        <v>0</v>
      </c>
      <c r="J13" s="37"/>
      <c r="K13" s="101" t="s">
        <v>154</v>
      </c>
      <c r="L13" s="14"/>
      <c r="M13" s="14"/>
      <c r="N13" s="14"/>
    </row>
    <row r="14" spans="1:14" s="1" customFormat="1" ht="90" x14ac:dyDescent="0.25">
      <c r="A14" s="30" t="s">
        <v>265</v>
      </c>
      <c r="B14" s="30" t="s">
        <v>266</v>
      </c>
      <c r="C14" s="9">
        <v>40087</v>
      </c>
      <c r="D14" s="9">
        <v>40268</v>
      </c>
      <c r="E14" s="7" t="s">
        <v>116</v>
      </c>
      <c r="F14" s="10">
        <f t="shared" si="0"/>
        <v>0</v>
      </c>
      <c r="G14" s="10">
        <f t="shared" si="1"/>
        <v>6</v>
      </c>
      <c r="H14" s="10">
        <f t="shared" si="2"/>
        <v>0</v>
      </c>
      <c r="I14" s="11">
        <v>0</v>
      </c>
      <c r="J14" s="37"/>
      <c r="K14" s="101" t="s">
        <v>154</v>
      </c>
      <c r="L14" s="14"/>
      <c r="M14" s="14"/>
      <c r="N14" s="14"/>
    </row>
    <row r="15" spans="1:14" s="1" customFormat="1" ht="15" customHeight="1" x14ac:dyDescent="0.25">
      <c r="A15" s="30" t="s">
        <v>133</v>
      </c>
      <c r="B15" s="30" t="s">
        <v>267</v>
      </c>
      <c r="C15" s="9">
        <v>39518</v>
      </c>
      <c r="D15" s="9">
        <v>39882</v>
      </c>
      <c r="E15" s="7" t="s">
        <v>149</v>
      </c>
      <c r="F15" s="10">
        <f t="shared" si="0"/>
        <v>1</v>
      </c>
      <c r="G15" s="10">
        <f t="shared" si="1"/>
        <v>0</v>
      </c>
      <c r="H15" s="10">
        <f t="shared" si="2"/>
        <v>0</v>
      </c>
      <c r="I15" s="11">
        <v>0</v>
      </c>
      <c r="J15" s="37"/>
      <c r="K15" s="101" t="s">
        <v>154</v>
      </c>
      <c r="L15" s="14"/>
      <c r="M15" s="14"/>
      <c r="N15" s="14"/>
    </row>
    <row r="16" spans="1:14" ht="60" x14ac:dyDescent="0.25">
      <c r="A16" s="30" t="s">
        <v>268</v>
      </c>
      <c r="B16" s="30" t="s">
        <v>269</v>
      </c>
      <c r="C16" s="9">
        <v>38718</v>
      </c>
      <c r="D16" s="9">
        <v>38991</v>
      </c>
      <c r="E16" s="7" t="s">
        <v>149</v>
      </c>
      <c r="F16" s="10">
        <f t="shared" si="0"/>
        <v>0</v>
      </c>
      <c r="G16" s="10">
        <f t="shared" si="1"/>
        <v>9</v>
      </c>
      <c r="H16" s="10">
        <f t="shared" si="2"/>
        <v>1</v>
      </c>
      <c r="I16" s="11">
        <v>0</v>
      </c>
      <c r="J16" s="37"/>
      <c r="K16" s="101" t="s">
        <v>154</v>
      </c>
      <c r="L16" s="14"/>
      <c r="M16" s="14"/>
      <c r="N16" s="14"/>
    </row>
    <row r="17" spans="1:14" ht="75" x14ac:dyDescent="0.25">
      <c r="A17" s="30" t="s">
        <v>270</v>
      </c>
      <c r="B17" s="30" t="s">
        <v>271</v>
      </c>
      <c r="C17" s="9">
        <v>39468</v>
      </c>
      <c r="D17" s="9">
        <v>39489</v>
      </c>
      <c r="E17" s="7" t="s">
        <v>149</v>
      </c>
      <c r="F17" s="10">
        <f t="shared" si="0"/>
        <v>0</v>
      </c>
      <c r="G17" s="10">
        <f t="shared" si="1"/>
        <v>0</v>
      </c>
      <c r="H17" s="10">
        <f t="shared" si="2"/>
        <v>22</v>
      </c>
      <c r="I17" s="11">
        <v>0</v>
      </c>
      <c r="J17" s="37"/>
      <c r="K17" s="101" t="s">
        <v>154</v>
      </c>
      <c r="L17" s="14"/>
      <c r="M17" s="14"/>
      <c r="N17" s="14"/>
    </row>
    <row r="18" spans="1:14" ht="60" x14ac:dyDescent="0.25">
      <c r="A18" s="30" t="s">
        <v>272</v>
      </c>
      <c r="B18" s="30" t="s">
        <v>273</v>
      </c>
      <c r="C18" s="9">
        <v>38926</v>
      </c>
      <c r="D18" s="9">
        <v>38954</v>
      </c>
      <c r="E18" s="7" t="s">
        <v>149</v>
      </c>
      <c r="F18" s="10">
        <f t="shared" si="0"/>
        <v>0</v>
      </c>
      <c r="G18" s="10">
        <f t="shared" si="1"/>
        <v>0</v>
      </c>
      <c r="H18" s="10">
        <f t="shared" si="2"/>
        <v>29</v>
      </c>
      <c r="I18" s="11">
        <v>0</v>
      </c>
      <c r="J18" s="37"/>
      <c r="K18" s="101" t="s">
        <v>154</v>
      </c>
      <c r="L18" s="14"/>
      <c r="M18" s="14"/>
      <c r="N18" s="14"/>
    </row>
    <row r="19" spans="1:14" ht="60" x14ac:dyDescent="0.25">
      <c r="A19" s="30" t="s">
        <v>272</v>
      </c>
      <c r="B19" s="30" t="s">
        <v>273</v>
      </c>
      <c r="C19" s="9">
        <v>39091</v>
      </c>
      <c r="D19" s="9">
        <v>39133</v>
      </c>
      <c r="E19" s="7" t="s">
        <v>149</v>
      </c>
      <c r="F19" s="10">
        <f t="shared" si="0"/>
        <v>0</v>
      </c>
      <c r="G19" s="10">
        <f t="shared" si="1"/>
        <v>1</v>
      </c>
      <c r="H19" s="10">
        <f t="shared" si="2"/>
        <v>12</v>
      </c>
      <c r="I19" s="11">
        <v>0</v>
      </c>
      <c r="J19" s="37"/>
      <c r="K19" s="101" t="s">
        <v>154</v>
      </c>
      <c r="L19" s="14"/>
      <c r="M19" s="14"/>
      <c r="N19" s="14"/>
    </row>
    <row r="20" spans="1:14" ht="120" x14ac:dyDescent="0.25">
      <c r="A20" s="30" t="s">
        <v>274</v>
      </c>
      <c r="B20" s="35" t="s">
        <v>275</v>
      </c>
      <c r="C20" s="9">
        <v>38250</v>
      </c>
      <c r="D20" s="9">
        <v>38371</v>
      </c>
      <c r="E20" s="7" t="s">
        <v>149</v>
      </c>
      <c r="F20" s="10">
        <f t="shared" si="0"/>
        <v>0</v>
      </c>
      <c r="G20" s="10">
        <f t="shared" si="1"/>
        <v>4</v>
      </c>
      <c r="H20" s="10">
        <f t="shared" si="2"/>
        <v>0</v>
      </c>
      <c r="I20" s="11">
        <v>0</v>
      </c>
      <c r="J20" s="37"/>
      <c r="K20" s="101" t="s">
        <v>154</v>
      </c>
      <c r="L20" s="14"/>
      <c r="M20" s="14"/>
      <c r="N20" s="14"/>
    </row>
    <row r="21" spans="1:14" ht="45" x14ac:dyDescent="0.25">
      <c r="A21" s="30" t="s">
        <v>274</v>
      </c>
      <c r="B21" s="30" t="s">
        <v>276</v>
      </c>
      <c r="C21" s="8">
        <v>38497</v>
      </c>
      <c r="D21" s="9">
        <v>38712</v>
      </c>
      <c r="E21" s="7" t="s">
        <v>149</v>
      </c>
      <c r="F21" s="10">
        <f t="shared" si="0"/>
        <v>0</v>
      </c>
      <c r="G21" s="10">
        <f t="shared" si="1"/>
        <v>7</v>
      </c>
      <c r="H21" s="10">
        <f t="shared" si="2"/>
        <v>2</v>
      </c>
      <c r="I21" s="11">
        <v>0</v>
      </c>
      <c r="J21" s="37"/>
      <c r="K21" s="101" t="s">
        <v>154</v>
      </c>
      <c r="L21" s="14"/>
      <c r="M21" s="14"/>
      <c r="N21" s="14"/>
    </row>
    <row r="22" spans="1:14" ht="75" x14ac:dyDescent="0.25">
      <c r="A22" s="30" t="s">
        <v>274</v>
      </c>
      <c r="B22" s="30" t="s">
        <v>277</v>
      </c>
      <c r="C22" s="9">
        <v>38744</v>
      </c>
      <c r="D22" s="9">
        <v>38924</v>
      </c>
      <c r="E22" s="7" t="s">
        <v>149</v>
      </c>
      <c r="F22" s="10">
        <f t="shared" si="0"/>
        <v>0</v>
      </c>
      <c r="G22" s="10">
        <f t="shared" si="1"/>
        <v>6</v>
      </c>
      <c r="H22" s="10">
        <f t="shared" si="2"/>
        <v>0</v>
      </c>
      <c r="I22" s="11">
        <v>0</v>
      </c>
      <c r="J22" s="37"/>
      <c r="K22" s="101" t="s">
        <v>154</v>
      </c>
      <c r="L22" s="14"/>
      <c r="M22" s="14"/>
      <c r="N22" s="14"/>
    </row>
    <row r="23" spans="1:14" ht="75" x14ac:dyDescent="0.25">
      <c r="A23" s="30" t="s">
        <v>274</v>
      </c>
      <c r="B23" s="30" t="s">
        <v>278</v>
      </c>
      <c r="C23" s="9">
        <v>38958</v>
      </c>
      <c r="D23" s="9">
        <v>39079</v>
      </c>
      <c r="E23" s="7" t="s">
        <v>149</v>
      </c>
      <c r="F23" s="10">
        <f t="shared" si="0"/>
        <v>0</v>
      </c>
      <c r="G23" s="10">
        <f t="shared" si="1"/>
        <v>4</v>
      </c>
      <c r="H23" s="10">
        <f t="shared" si="2"/>
        <v>0</v>
      </c>
      <c r="I23" s="11">
        <v>0</v>
      </c>
      <c r="J23" s="37"/>
      <c r="K23" s="101" t="s">
        <v>154</v>
      </c>
      <c r="L23" s="14"/>
      <c r="M23" s="14"/>
      <c r="N23" s="14"/>
    </row>
    <row r="24" spans="1:14" ht="105" x14ac:dyDescent="0.25">
      <c r="A24" s="30" t="s">
        <v>274</v>
      </c>
      <c r="B24" s="30" t="s">
        <v>279</v>
      </c>
      <c r="C24" s="9">
        <v>39135</v>
      </c>
      <c r="D24" s="9">
        <v>39315</v>
      </c>
      <c r="E24" s="7" t="s">
        <v>149</v>
      </c>
      <c r="F24" s="10">
        <f>DATEDIF(C24,D24+1,"y")</f>
        <v>0</v>
      </c>
      <c r="G24" s="10">
        <f>DATEDIF(C24,D24+1,"ym")</f>
        <v>6</v>
      </c>
      <c r="H24" s="10">
        <f>IF(D24=0,0,DATEDIF(C24,D24+1,"md"))+ROUNDDOWN(I24/8,0)</f>
        <v>0</v>
      </c>
      <c r="I24" s="11">
        <v>0</v>
      </c>
      <c r="J24" s="37"/>
      <c r="K24" s="101" t="s">
        <v>154</v>
      </c>
      <c r="L24" s="14"/>
      <c r="M24" s="14"/>
      <c r="N24" s="14"/>
    </row>
    <row r="25" spans="1:14" ht="75" x14ac:dyDescent="0.25">
      <c r="A25" s="30" t="s">
        <v>274</v>
      </c>
      <c r="B25" s="30" t="s">
        <v>280</v>
      </c>
      <c r="C25" s="9">
        <v>39343</v>
      </c>
      <c r="D25" s="9">
        <v>39446</v>
      </c>
      <c r="E25" s="7" t="s">
        <v>149</v>
      </c>
      <c r="F25" s="10">
        <f>DATEDIF(C25,D25+1,"y")</f>
        <v>0</v>
      </c>
      <c r="G25" s="10">
        <f>DATEDIF(C25,D25+1,"ym")</f>
        <v>3</v>
      </c>
      <c r="H25" s="10">
        <v>12</v>
      </c>
      <c r="I25" s="11">
        <v>0</v>
      </c>
      <c r="J25" s="37"/>
      <c r="K25" s="101" t="s">
        <v>154</v>
      </c>
      <c r="L25" s="14"/>
      <c r="M25" s="14"/>
      <c r="N25" s="14"/>
    </row>
    <row r="26" spans="1:14" ht="75" x14ac:dyDescent="0.25">
      <c r="A26" s="30" t="s">
        <v>281</v>
      </c>
      <c r="B26" s="30" t="s">
        <v>282</v>
      </c>
      <c r="C26" s="9">
        <v>38083</v>
      </c>
      <c r="D26" s="9">
        <v>38247</v>
      </c>
      <c r="E26" s="7" t="s">
        <v>149</v>
      </c>
      <c r="F26" s="10">
        <f>DATEDIF(C26,D26+1,"y")</f>
        <v>0</v>
      </c>
      <c r="G26" s="10">
        <f>DATEDIF(C26,D26+1,"ym")</f>
        <v>5</v>
      </c>
      <c r="H26" s="10">
        <v>11</v>
      </c>
      <c r="I26" s="11">
        <v>0</v>
      </c>
      <c r="J26" s="37"/>
      <c r="K26" s="101" t="s">
        <v>154</v>
      </c>
      <c r="L26" s="14"/>
      <c r="M26" s="14"/>
      <c r="N26" s="14"/>
    </row>
    <row r="27" spans="1:14" ht="75" x14ac:dyDescent="0.25">
      <c r="A27" s="30" t="s">
        <v>281</v>
      </c>
      <c r="B27" s="30" t="s">
        <v>282</v>
      </c>
      <c r="C27" s="9">
        <v>38384</v>
      </c>
      <c r="D27" s="9">
        <v>38492</v>
      </c>
      <c r="E27" s="7" t="s">
        <v>149</v>
      </c>
      <c r="F27" s="10">
        <f>DATEDIF(C27,D27+1,"y")</f>
        <v>0</v>
      </c>
      <c r="G27" s="10">
        <f>DATEDIF(C27,D27+1,"ym")</f>
        <v>3</v>
      </c>
      <c r="H27" s="10">
        <v>19</v>
      </c>
      <c r="I27" s="11">
        <v>0</v>
      </c>
      <c r="J27" s="37"/>
      <c r="K27" s="101" t="s">
        <v>154</v>
      </c>
      <c r="L27" s="14"/>
      <c r="M27" s="14"/>
      <c r="N27" s="14"/>
    </row>
    <row r="28" spans="1:14" x14ac:dyDescent="0.25">
      <c r="A28" s="36"/>
      <c r="B28" s="36"/>
      <c r="C28" s="28"/>
      <c r="D28" s="28"/>
      <c r="E28" s="28"/>
      <c r="F28" s="10">
        <f>DATEDIF(C28,D28+1,"y")</f>
        <v>0</v>
      </c>
      <c r="G28" s="10">
        <f>DATEDIF(C28,D28+1,"ym")</f>
        <v>0</v>
      </c>
      <c r="H28" s="10">
        <f>IF(D28=0,0,DATEDIF(C28,D28+1,"md"))+ROUNDDOWN(I28/8,0)</f>
        <v>0</v>
      </c>
      <c r="I28" s="11">
        <v>0</v>
      </c>
      <c r="J28" s="38"/>
      <c r="K28" s="102"/>
      <c r="L28" s="14"/>
      <c r="M28" s="14"/>
      <c r="N28" s="14"/>
    </row>
    <row r="29" spans="1:14" x14ac:dyDescent="0.25">
      <c r="A29" s="54"/>
      <c r="B29" s="54"/>
      <c r="C29" s="54"/>
      <c r="D29" s="54"/>
      <c r="E29" s="54"/>
      <c r="F29" s="12"/>
      <c r="G29" s="13"/>
      <c r="H29" s="13"/>
      <c r="I29" s="13"/>
      <c r="J29" s="14"/>
      <c r="K29" s="86"/>
      <c r="L29" s="14"/>
      <c r="M29" s="14"/>
      <c r="N29" s="14"/>
    </row>
    <row r="30" spans="1:14" x14ac:dyDescent="0.25">
      <c r="A30" s="54"/>
      <c r="B30" s="54"/>
      <c r="C30" s="54"/>
      <c r="D30" s="54"/>
      <c r="E30" s="15" t="s">
        <v>14</v>
      </c>
      <c r="F30" s="16">
        <f>SUMIFS(F$6:F$28,$K$6:K28,"SI")</f>
        <v>1</v>
      </c>
      <c r="G30" s="16">
        <f>SUMIFS(G$6:G$28,$K$6:$K$28,"SI")</f>
        <v>78</v>
      </c>
      <c r="H30" s="16">
        <f>SUMIFS(H$6:H$28,$K$6:$K$28,"SI")</f>
        <v>165</v>
      </c>
      <c r="I30" s="32"/>
      <c r="J30" s="162" t="s">
        <v>15</v>
      </c>
      <c r="K30" s="162"/>
      <c r="L30" s="14"/>
      <c r="M30" s="14"/>
      <c r="N30" s="14"/>
    </row>
    <row r="31" spans="1:14" x14ac:dyDescent="0.25">
      <c r="A31" s="54"/>
      <c r="B31" s="54"/>
      <c r="C31" s="54"/>
      <c r="D31" s="54"/>
      <c r="E31" s="17" t="s">
        <v>16</v>
      </c>
      <c r="F31" s="18">
        <f>F30+J31</f>
        <v>7</v>
      </c>
      <c r="G31" s="18">
        <f>G30-(ROUNDDOWN((G30+K31)/12,0)*12)+K31</f>
        <v>11</v>
      </c>
      <c r="H31" s="18">
        <f>H30-(K31*30)</f>
        <v>15</v>
      </c>
      <c r="I31" s="32"/>
      <c r="J31" s="103">
        <f>ROUNDDOWN((G30+K31)/12,0)</f>
        <v>6</v>
      </c>
      <c r="K31" s="103">
        <f>ROUNDDOWN(H30/30,0)</f>
        <v>5</v>
      </c>
      <c r="L31" s="54"/>
      <c r="M31" s="54"/>
      <c r="N31" s="54"/>
    </row>
    <row r="32" spans="1:14" x14ac:dyDescent="0.25">
      <c r="A32" s="54"/>
      <c r="B32" s="54"/>
      <c r="C32" s="54"/>
      <c r="D32" s="54"/>
      <c r="E32" s="19" t="s">
        <v>17</v>
      </c>
      <c r="F32" s="16">
        <f>SUMIFS(F$6:F$28,$E$6:$E$28,"AMBIENTAL",$K$6:$K$28,"SI")</f>
        <v>1</v>
      </c>
      <c r="G32" s="16">
        <f>SUMIFS(G$6:G$28,$E$6:$E$28,"AMBIENTAL",$K$6:$K$28,"SI")</f>
        <v>72</v>
      </c>
      <c r="H32" s="16">
        <f>SUMIFS(H$6:H$28,$E$6:$E$28,"AMBIENTAL",$K$6:$K$28,"SI")</f>
        <v>165</v>
      </c>
      <c r="I32" s="32"/>
      <c r="J32" s="103"/>
      <c r="K32" s="103"/>
      <c r="L32" s="54"/>
      <c r="M32" s="54"/>
      <c r="N32" s="54"/>
    </row>
    <row r="33" spans="1:14" x14ac:dyDescent="0.25">
      <c r="A33" s="54"/>
      <c r="B33" s="54"/>
      <c r="C33" s="54"/>
      <c r="D33" s="54"/>
      <c r="E33" s="20" t="s">
        <v>18</v>
      </c>
      <c r="F33" s="21">
        <f>F32+J33</f>
        <v>7</v>
      </c>
      <c r="G33" s="21">
        <f>G32-(ROUNDDOWN((G32+K33)/12,0)*12)+K33</f>
        <v>5</v>
      </c>
      <c r="H33" s="21">
        <f>H32-(K33*30)</f>
        <v>15</v>
      </c>
      <c r="I33" s="32"/>
      <c r="J33" s="103">
        <f>ROUNDDOWN((G32+K33)/12,0)</f>
        <v>6</v>
      </c>
      <c r="K33" s="103">
        <f>ROUNDDOWN(H32/30,0)</f>
        <v>5</v>
      </c>
      <c r="L33" s="54"/>
      <c r="M33" s="54"/>
      <c r="N33" s="54"/>
    </row>
    <row r="34" spans="1:14" x14ac:dyDescent="0.25">
      <c r="A34" s="54"/>
      <c r="B34" s="54"/>
      <c r="C34" s="54"/>
      <c r="D34" s="54"/>
      <c r="E34" s="19" t="s">
        <v>19</v>
      </c>
      <c r="F34" s="16">
        <f>SUMIFS(F$6:F$28,$E$6:$E$28,"GENERAL",$K$6:$K$28,"SI")</f>
        <v>0</v>
      </c>
      <c r="G34" s="16">
        <f>SUMIFS(G$6:G$28,$E$6:$E$28,"GENERAL",$K$6:$K$28,"SI")</f>
        <v>6</v>
      </c>
      <c r="H34" s="16">
        <f>SUMIFS(H$6:H$28,$E$6:$E$28,"GENERAL",$K$6:$K$28,"SI")</f>
        <v>0</v>
      </c>
      <c r="I34" s="32"/>
      <c r="J34" s="103"/>
      <c r="K34" s="103"/>
      <c r="L34" s="54"/>
      <c r="M34" s="54"/>
      <c r="N34" s="54"/>
    </row>
    <row r="35" spans="1:14" x14ac:dyDescent="0.25">
      <c r="A35" s="54"/>
      <c r="B35" s="54"/>
      <c r="C35" s="54"/>
      <c r="D35" s="54"/>
      <c r="E35" s="22" t="s">
        <v>20</v>
      </c>
      <c r="F35" s="23">
        <f>F34+J35</f>
        <v>0</v>
      </c>
      <c r="G35" s="23">
        <f>G34-(ROUNDDOWN((G34+K35)/12,0)*12)+K35</f>
        <v>6</v>
      </c>
      <c r="H35" s="23">
        <f>H34-(K35*30)</f>
        <v>0</v>
      </c>
      <c r="I35" s="32"/>
      <c r="J35" s="103">
        <f>ROUNDDOWN((G34+K35)/12,0)</f>
        <v>0</v>
      </c>
      <c r="K35" s="103">
        <f>ROUNDDOWN(H34/30,0)</f>
        <v>0</v>
      </c>
      <c r="L35" s="54"/>
      <c r="M35" s="54"/>
      <c r="N35" s="54"/>
    </row>
    <row r="36" spans="1:14" x14ac:dyDescent="0.25">
      <c r="A36" s="137" t="s">
        <v>76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54"/>
      <c r="M36" s="54"/>
      <c r="N36" s="54"/>
    </row>
    <row r="37" spans="1:14" x14ac:dyDescent="0.25">
      <c r="A37" s="54"/>
      <c r="B37" s="54"/>
      <c r="C37" s="54"/>
      <c r="D37" s="54"/>
      <c r="E37" s="54"/>
      <c r="F37" s="54"/>
      <c r="G37" s="88"/>
      <c r="H37" s="87"/>
      <c r="I37" s="87"/>
      <c r="J37" s="54"/>
      <c r="K37" s="85"/>
      <c r="L37" s="54"/>
      <c r="M37" s="54"/>
      <c r="N37" s="54"/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</row>
    <row r="39" spans="1:14" ht="15.75" thickBot="1" x14ac:dyDescent="0.3">
      <c r="A39" s="54"/>
      <c r="B39" s="126"/>
      <c r="C39" s="54"/>
      <c r="D39" s="126"/>
      <c r="E39" s="126"/>
      <c r="F39" s="54"/>
      <c r="G39" s="54"/>
      <c r="H39" s="54"/>
      <c r="I39" s="126"/>
      <c r="J39" s="127"/>
      <c r="K39" s="85"/>
      <c r="L39" s="54"/>
      <c r="M39" s="54"/>
      <c r="N39" s="54"/>
    </row>
    <row r="40" spans="1:14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14"/>
      <c r="K40" s="85"/>
      <c r="L40" s="54"/>
      <c r="M40" s="54"/>
      <c r="N40" s="54"/>
    </row>
    <row r="41" spans="1:14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14"/>
      <c r="K41" s="85"/>
      <c r="L41" s="54"/>
      <c r="M41" s="54"/>
      <c r="N41" s="54"/>
    </row>
    <row r="42" spans="1:14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14"/>
      <c r="K42" s="85"/>
      <c r="L42" s="54"/>
      <c r="M42" s="54"/>
      <c r="N42" s="54"/>
    </row>
    <row r="43" spans="1:14" ht="15.75" thickBot="1" x14ac:dyDescent="0.3">
      <c r="A43" s="54"/>
      <c r="B43" s="126"/>
      <c r="C43" s="54"/>
      <c r="D43" s="126"/>
      <c r="E43" s="126"/>
      <c r="F43" s="54"/>
      <c r="G43" s="54"/>
      <c r="H43" s="54"/>
      <c r="I43" s="126"/>
      <c r="J43" s="127"/>
      <c r="K43" s="85"/>
      <c r="L43" s="54"/>
      <c r="M43" s="54"/>
      <c r="N43" s="54"/>
    </row>
    <row r="44" spans="1:14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14"/>
      <c r="K44" s="85"/>
      <c r="L44" s="54"/>
      <c r="M44" s="54"/>
      <c r="N44" s="54"/>
    </row>
    <row r="45" spans="1:14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14"/>
      <c r="K45" s="85"/>
    </row>
  </sheetData>
  <autoFilter ref="A5:K13"/>
  <sortState ref="A6:K8">
    <sortCondition ref="C6:C8"/>
  </sortState>
  <customSheetViews>
    <customSheetView guid="{DFB4BDB3-5D3E-4DA0-A3F8-EB9B3B103ABC}" showGridLines="0" fitToPage="1" showAutoFilter="1">
      <selection sqref="A1:K1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65" orientation="landscape" r:id="rId1"/>
      <autoFilter ref="A5:K13"/>
    </customSheetView>
  </customSheetViews>
  <mergeCells count="11">
    <mergeCell ref="J30:K30"/>
    <mergeCell ref="A36:K36"/>
    <mergeCell ref="F2:I2"/>
    <mergeCell ref="F3:I3"/>
    <mergeCell ref="A1:K1"/>
    <mergeCell ref="B2:D2"/>
    <mergeCell ref="J2:K2"/>
    <mergeCell ref="B3:D3"/>
    <mergeCell ref="J3:K4"/>
    <mergeCell ref="B4:D4"/>
    <mergeCell ref="G4:I4"/>
  </mergeCells>
  <conditionalFormatting sqref="F4:G4">
    <cfRule type="containsText" dxfId="11" priority="1" operator="containsText" text="NO">
      <formula>NOT(ISERROR(SEARCH("NO",F4)))</formula>
    </cfRule>
    <cfRule type="containsText" dxfId="10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28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28">
      <formula1>"AMBIENTAL,GENERAL"</formula1>
    </dataValidation>
    <dataValidation type="list" allowBlank="1" showInputMessage="1" showErrorMessage="1" sqref="K6:K28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zoomScale="87" zoomScaleNormal="87" workbookViewId="0">
      <selection sqref="A1:K1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ht="22.5" customHeight="1" x14ac:dyDescent="0.25">
      <c r="A2" s="55" t="s">
        <v>0</v>
      </c>
      <c r="B2" s="148" t="s">
        <v>82</v>
      </c>
      <c r="C2" s="149"/>
      <c r="D2" s="150"/>
      <c r="E2" s="55" t="s">
        <v>1</v>
      </c>
      <c r="F2" s="151">
        <v>13011753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ht="45" customHeight="1" x14ac:dyDescent="0.25">
      <c r="A3" s="26" t="s">
        <v>69</v>
      </c>
      <c r="B3" s="138" t="s">
        <v>222</v>
      </c>
      <c r="C3" s="139"/>
      <c r="D3" s="140"/>
      <c r="E3" s="26" t="s">
        <v>70</v>
      </c>
      <c r="F3" s="141" t="s">
        <v>223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ht="45" x14ac:dyDescent="0.25">
      <c r="A4" s="25" t="s">
        <v>71</v>
      </c>
      <c r="B4" s="144" t="s">
        <v>224</v>
      </c>
      <c r="C4" s="145"/>
      <c r="D4" s="146"/>
      <c r="E4" s="56" t="s">
        <v>2</v>
      </c>
      <c r="F4" s="128" t="str">
        <f>IF(AND(F30&gt;=1,IF(B4&lt;&gt;"",F28&gt;=4,F28&gt;=7)),"SI CUMPLE","NO CUMPLE")</f>
        <v>SI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75" x14ac:dyDescent="0.25">
      <c r="A6" s="30" t="s">
        <v>225</v>
      </c>
      <c r="B6" s="30" t="s">
        <v>226</v>
      </c>
      <c r="C6" s="9">
        <v>41653</v>
      </c>
      <c r="D6" s="8">
        <v>42279</v>
      </c>
      <c r="E6" s="7" t="s">
        <v>149</v>
      </c>
      <c r="F6" s="10">
        <f>DATEDIF(C6,D6+1,"y")</f>
        <v>1</v>
      </c>
      <c r="G6" s="10">
        <f>DATEDIF(C6,D6+1,"ym")</f>
        <v>8</v>
      </c>
      <c r="H6" s="10">
        <f>IF(D6=0,0,DATEDIF(C6,D6+1,"md"))+ROUNDDOWN(I6/8,0)</f>
        <v>19</v>
      </c>
      <c r="I6" s="11">
        <v>0</v>
      </c>
      <c r="J6" s="37"/>
      <c r="K6" s="101" t="s">
        <v>154</v>
      </c>
      <c r="L6" s="14"/>
      <c r="M6" s="14"/>
      <c r="N6" s="14"/>
    </row>
    <row r="7" spans="1:14" s="1" customFormat="1" ht="45" x14ac:dyDescent="0.25">
      <c r="A7" s="30" t="s">
        <v>147</v>
      </c>
      <c r="B7" s="30" t="s">
        <v>227</v>
      </c>
      <c r="C7" s="9">
        <v>40134</v>
      </c>
      <c r="D7" s="8">
        <v>41175</v>
      </c>
      <c r="E7" s="7" t="s">
        <v>149</v>
      </c>
      <c r="F7" s="10">
        <f>DATEDIF(C7,D7+1,"y")</f>
        <v>2</v>
      </c>
      <c r="G7" s="10">
        <f>DATEDIF(C7,D7+1,"ym")</f>
        <v>10</v>
      </c>
      <c r="H7" s="10">
        <f>IF(D7=0,0,DATEDIF(C7,D7+1,"md"))+ROUNDDOWN(I7/8,0)</f>
        <v>7</v>
      </c>
      <c r="I7" s="11">
        <v>0</v>
      </c>
      <c r="J7" s="37"/>
      <c r="K7" s="101" t="s">
        <v>154</v>
      </c>
      <c r="L7" s="14"/>
      <c r="M7" s="14"/>
      <c r="N7" s="14"/>
    </row>
    <row r="8" spans="1:14" s="1" customFormat="1" ht="45" x14ac:dyDescent="0.25">
      <c r="A8" s="30" t="s">
        <v>147</v>
      </c>
      <c r="B8" s="30" t="s">
        <v>228</v>
      </c>
      <c r="C8" s="9">
        <v>40288</v>
      </c>
      <c r="D8" s="9">
        <v>40296</v>
      </c>
      <c r="E8" s="7" t="s">
        <v>149</v>
      </c>
      <c r="F8" s="10">
        <f>DATEDIF(C8,D8+1,"y")</f>
        <v>0</v>
      </c>
      <c r="G8" s="10">
        <f>DATEDIF(C8,D8+1,"ym")</f>
        <v>0</v>
      </c>
      <c r="H8" s="10">
        <f>IF(D8=0,0,DATEDIF(C8,D8+1,"md"))+ROUNDDOWN(I8/8,0)</f>
        <v>9</v>
      </c>
      <c r="I8" s="11">
        <v>0</v>
      </c>
      <c r="J8" s="37"/>
      <c r="K8" s="101" t="s">
        <v>154</v>
      </c>
      <c r="L8" s="14"/>
      <c r="M8" s="14"/>
      <c r="N8" s="14"/>
    </row>
    <row r="9" spans="1:14" s="1" customFormat="1" ht="45" x14ac:dyDescent="0.25">
      <c r="A9" s="30" t="s">
        <v>147</v>
      </c>
      <c r="B9" s="30" t="s">
        <v>229</v>
      </c>
      <c r="C9" s="9">
        <v>40603</v>
      </c>
      <c r="D9" s="9">
        <v>40633</v>
      </c>
      <c r="E9" s="7" t="s">
        <v>149</v>
      </c>
      <c r="F9" s="10">
        <f>DATEDIF(C9,D9+1,"y")</f>
        <v>0</v>
      </c>
      <c r="G9" s="10">
        <f>DATEDIF(C9,D9+1,"ym")</f>
        <v>1</v>
      </c>
      <c r="H9" s="10">
        <f>IF(D9=0,0,DATEDIF(C9,D9+1,"md"))+ROUNDDOWN(I9/8,0)</f>
        <v>0</v>
      </c>
      <c r="I9" s="11">
        <v>0</v>
      </c>
      <c r="J9" s="37"/>
      <c r="K9" s="101" t="s">
        <v>154</v>
      </c>
      <c r="L9" s="14"/>
      <c r="M9" s="14"/>
      <c r="N9" s="14"/>
    </row>
    <row r="10" spans="1:14" s="1" customFormat="1" ht="45" x14ac:dyDescent="0.25">
      <c r="A10" s="30" t="s">
        <v>147</v>
      </c>
      <c r="B10" s="30" t="s">
        <v>230</v>
      </c>
      <c r="C10" s="9">
        <v>36999</v>
      </c>
      <c r="D10" s="9">
        <v>40133</v>
      </c>
      <c r="E10" s="7" t="s">
        <v>149</v>
      </c>
      <c r="F10" s="10">
        <f t="shared" ref="F10:F23" si="0">DATEDIF(C10,D10+1,"y")</f>
        <v>8</v>
      </c>
      <c r="G10" s="10">
        <f t="shared" ref="G10:G23" si="1">DATEDIF(C10,D10+1,"ym")</f>
        <v>6</v>
      </c>
      <c r="H10" s="10">
        <f t="shared" ref="H10:H23" si="2">IF(D10=0,0,DATEDIF(C10,D10+1,"md"))+ROUNDDOWN(I10/8,0)</f>
        <v>30</v>
      </c>
      <c r="I10" s="11">
        <v>0</v>
      </c>
      <c r="J10" s="37"/>
      <c r="K10" s="101" t="s">
        <v>154</v>
      </c>
      <c r="L10" s="14"/>
      <c r="M10" s="14"/>
      <c r="N10" s="14"/>
    </row>
    <row r="11" spans="1:14" s="1" customFormat="1" ht="45" x14ac:dyDescent="0.25">
      <c r="A11" s="30" t="s">
        <v>147</v>
      </c>
      <c r="B11" s="30" t="s">
        <v>231</v>
      </c>
      <c r="C11" s="9">
        <v>36913</v>
      </c>
      <c r="D11" s="9">
        <v>36996</v>
      </c>
      <c r="E11" s="7" t="s">
        <v>149</v>
      </c>
      <c r="F11" s="10">
        <f t="shared" si="0"/>
        <v>0</v>
      </c>
      <c r="G11" s="10">
        <f t="shared" si="1"/>
        <v>2</v>
      </c>
      <c r="H11" s="10">
        <f t="shared" si="2"/>
        <v>25</v>
      </c>
      <c r="I11" s="11">
        <v>0</v>
      </c>
      <c r="J11" s="37"/>
      <c r="K11" s="101" t="s">
        <v>154</v>
      </c>
      <c r="L11" s="14"/>
      <c r="M11" s="14"/>
      <c r="N11" s="14"/>
    </row>
    <row r="12" spans="1:14" s="1" customFormat="1" ht="45" x14ac:dyDescent="0.25">
      <c r="A12" s="30" t="s">
        <v>147</v>
      </c>
      <c r="B12" s="30" t="s">
        <v>232</v>
      </c>
      <c r="C12" s="9">
        <v>36542</v>
      </c>
      <c r="D12" s="9">
        <v>36998</v>
      </c>
      <c r="E12" s="7" t="s">
        <v>116</v>
      </c>
      <c r="F12" s="10">
        <f t="shared" si="0"/>
        <v>1</v>
      </c>
      <c r="G12" s="10">
        <f t="shared" si="1"/>
        <v>3</v>
      </c>
      <c r="H12" s="10">
        <f t="shared" si="2"/>
        <v>1</v>
      </c>
      <c r="I12" s="11">
        <v>0</v>
      </c>
      <c r="J12" s="37"/>
      <c r="K12" s="101" t="s">
        <v>154</v>
      </c>
      <c r="L12" s="14"/>
      <c r="M12" s="14"/>
      <c r="N12" s="14"/>
    </row>
    <row r="13" spans="1:14" s="1" customFormat="1" ht="45" x14ac:dyDescent="0.25">
      <c r="A13" s="30" t="s">
        <v>147</v>
      </c>
      <c r="B13" s="30" t="s">
        <v>231</v>
      </c>
      <c r="C13" s="9">
        <v>36332</v>
      </c>
      <c r="D13" s="9">
        <v>36353</v>
      </c>
      <c r="E13" s="7" t="s">
        <v>149</v>
      </c>
      <c r="F13" s="10">
        <f t="shared" si="0"/>
        <v>0</v>
      </c>
      <c r="G13" s="10">
        <f t="shared" si="1"/>
        <v>0</v>
      </c>
      <c r="H13" s="10">
        <f t="shared" si="2"/>
        <v>22</v>
      </c>
      <c r="I13" s="11">
        <v>0</v>
      </c>
      <c r="J13" s="37"/>
      <c r="K13" s="101" t="s">
        <v>154</v>
      </c>
      <c r="L13" s="14"/>
      <c r="M13" s="14"/>
      <c r="N13" s="14"/>
    </row>
    <row r="14" spans="1:14" s="1" customFormat="1" ht="45" x14ac:dyDescent="0.25">
      <c r="A14" s="30" t="s">
        <v>147</v>
      </c>
      <c r="B14" s="30" t="s">
        <v>233</v>
      </c>
      <c r="C14" s="9">
        <v>35800</v>
      </c>
      <c r="D14" s="9">
        <v>35950</v>
      </c>
      <c r="E14" s="7" t="s">
        <v>149</v>
      </c>
      <c r="F14" s="10">
        <f t="shared" si="0"/>
        <v>0</v>
      </c>
      <c r="G14" s="10">
        <f t="shared" si="1"/>
        <v>5</v>
      </c>
      <c r="H14" s="10">
        <f t="shared" si="2"/>
        <v>0</v>
      </c>
      <c r="I14" s="11">
        <v>0</v>
      </c>
      <c r="J14" s="37"/>
      <c r="K14" s="101" t="s">
        <v>154</v>
      </c>
      <c r="L14" s="14"/>
      <c r="M14" s="14"/>
      <c r="N14" s="14"/>
    </row>
    <row r="15" spans="1:14" s="1" customFormat="1" ht="45" x14ac:dyDescent="0.25">
      <c r="A15" s="30" t="s">
        <v>147</v>
      </c>
      <c r="B15" s="30" t="s">
        <v>234</v>
      </c>
      <c r="C15" s="9">
        <v>35248</v>
      </c>
      <c r="D15" s="9">
        <v>36541</v>
      </c>
      <c r="E15" s="7" t="s">
        <v>149</v>
      </c>
      <c r="F15" s="10">
        <f t="shared" si="0"/>
        <v>3</v>
      </c>
      <c r="G15" s="10">
        <f t="shared" si="1"/>
        <v>6</v>
      </c>
      <c r="H15" s="10">
        <f t="shared" si="2"/>
        <v>15</v>
      </c>
      <c r="I15" s="11">
        <v>0</v>
      </c>
      <c r="J15" s="37"/>
      <c r="K15" s="101" t="s">
        <v>154</v>
      </c>
      <c r="L15" s="14"/>
      <c r="M15" s="14"/>
      <c r="N15" s="14"/>
    </row>
    <row r="16" spans="1:14" s="1" customFormat="1" ht="45" x14ac:dyDescent="0.25">
      <c r="A16" s="30" t="s">
        <v>147</v>
      </c>
      <c r="B16" s="30" t="s">
        <v>234</v>
      </c>
      <c r="C16" s="9">
        <v>34814</v>
      </c>
      <c r="D16" s="9">
        <v>35247</v>
      </c>
      <c r="E16" s="7" t="s">
        <v>116</v>
      </c>
      <c r="F16" s="10">
        <f t="shared" si="0"/>
        <v>1</v>
      </c>
      <c r="G16" s="10">
        <f t="shared" si="1"/>
        <v>2</v>
      </c>
      <c r="H16" s="10">
        <f t="shared" si="2"/>
        <v>7</v>
      </c>
      <c r="I16" s="11">
        <v>0</v>
      </c>
      <c r="J16" s="37"/>
      <c r="K16" s="101" t="s">
        <v>154</v>
      </c>
      <c r="L16" s="14"/>
      <c r="M16" s="14"/>
      <c r="N16" s="14"/>
    </row>
    <row r="17" spans="1:14" s="1" customFormat="1" ht="45" x14ac:dyDescent="0.25">
      <c r="A17" s="30" t="s">
        <v>147</v>
      </c>
      <c r="B17" s="30" t="s">
        <v>235</v>
      </c>
      <c r="C17" s="9">
        <v>34274</v>
      </c>
      <c r="D17" s="9">
        <v>34813</v>
      </c>
      <c r="E17" s="7" t="s">
        <v>116</v>
      </c>
      <c r="F17" s="10">
        <f t="shared" si="0"/>
        <v>1</v>
      </c>
      <c r="G17" s="10">
        <f t="shared" si="1"/>
        <v>5</v>
      </c>
      <c r="H17" s="10">
        <f t="shared" si="2"/>
        <v>24</v>
      </c>
      <c r="I17" s="11">
        <v>0</v>
      </c>
      <c r="J17" s="37"/>
      <c r="K17" s="101" t="s">
        <v>154</v>
      </c>
      <c r="L17" s="14"/>
      <c r="M17" s="14"/>
      <c r="N17" s="14"/>
    </row>
    <row r="18" spans="1:14" s="1" customFormat="1" ht="45" x14ac:dyDescent="0.25">
      <c r="A18" s="30" t="s">
        <v>147</v>
      </c>
      <c r="B18" s="30"/>
      <c r="C18" s="9">
        <v>33652</v>
      </c>
      <c r="D18" s="9">
        <v>33833</v>
      </c>
      <c r="E18" s="7" t="s">
        <v>116</v>
      </c>
      <c r="F18" s="10">
        <f t="shared" si="0"/>
        <v>0</v>
      </c>
      <c r="G18" s="10">
        <f t="shared" si="1"/>
        <v>6</v>
      </c>
      <c r="H18" s="10">
        <f t="shared" si="2"/>
        <v>0</v>
      </c>
      <c r="I18" s="11">
        <v>0</v>
      </c>
      <c r="J18" s="37"/>
      <c r="K18" s="101" t="s">
        <v>154</v>
      </c>
      <c r="L18" s="14"/>
      <c r="M18" s="14"/>
      <c r="N18" s="14"/>
    </row>
    <row r="19" spans="1:14" s="1" customFormat="1" ht="15" customHeight="1" x14ac:dyDescent="0.25">
      <c r="A19" s="30" t="s">
        <v>147</v>
      </c>
      <c r="B19" s="35" t="s">
        <v>236</v>
      </c>
      <c r="C19" s="9">
        <v>33834</v>
      </c>
      <c r="D19" s="9">
        <v>33968</v>
      </c>
      <c r="E19" s="7" t="s">
        <v>116</v>
      </c>
      <c r="F19" s="10">
        <f t="shared" si="0"/>
        <v>0</v>
      </c>
      <c r="G19" s="10">
        <f t="shared" si="1"/>
        <v>4</v>
      </c>
      <c r="H19" s="10">
        <f t="shared" si="2"/>
        <v>13</v>
      </c>
      <c r="I19" s="11">
        <v>0</v>
      </c>
      <c r="J19" s="37"/>
      <c r="K19" s="101" t="s">
        <v>154</v>
      </c>
      <c r="L19" s="14"/>
      <c r="M19" s="14"/>
      <c r="N19" s="14"/>
    </row>
    <row r="20" spans="1:14" ht="75" x14ac:dyDescent="0.25">
      <c r="A20" s="30" t="s">
        <v>237</v>
      </c>
      <c r="B20" s="35" t="s">
        <v>238</v>
      </c>
      <c r="C20" s="9">
        <v>41206</v>
      </c>
      <c r="D20" s="9">
        <v>41455</v>
      </c>
      <c r="E20" s="7" t="s">
        <v>149</v>
      </c>
      <c r="F20" s="10">
        <f t="shared" si="0"/>
        <v>0</v>
      </c>
      <c r="G20" s="10">
        <f t="shared" si="1"/>
        <v>8</v>
      </c>
      <c r="H20" s="10">
        <f t="shared" si="2"/>
        <v>7</v>
      </c>
      <c r="I20" s="11">
        <v>0</v>
      </c>
      <c r="J20" s="37"/>
      <c r="K20" s="101" t="s">
        <v>154</v>
      </c>
      <c r="L20" s="14"/>
      <c r="M20" s="14"/>
      <c r="N20" s="14"/>
    </row>
    <row r="21" spans="1:14" x14ac:dyDescent="0.25">
      <c r="A21" s="30" t="s">
        <v>239</v>
      </c>
      <c r="B21" s="30" t="s">
        <v>240</v>
      </c>
      <c r="C21" s="8">
        <v>41306</v>
      </c>
      <c r="D21" s="9">
        <v>41623</v>
      </c>
      <c r="E21" s="7" t="s">
        <v>116</v>
      </c>
      <c r="F21" s="10">
        <f t="shared" si="0"/>
        <v>0</v>
      </c>
      <c r="G21" s="10">
        <f t="shared" si="1"/>
        <v>10</v>
      </c>
      <c r="H21" s="10">
        <f t="shared" si="2"/>
        <v>15</v>
      </c>
      <c r="I21" s="11">
        <v>0</v>
      </c>
      <c r="J21" s="37"/>
      <c r="K21" s="101" t="s">
        <v>154</v>
      </c>
      <c r="L21" s="14"/>
      <c r="M21" s="14"/>
      <c r="N21" s="14"/>
    </row>
    <row r="22" spans="1:14" ht="30" x14ac:dyDescent="0.25">
      <c r="A22" s="30" t="s">
        <v>241</v>
      </c>
      <c r="B22" s="30" t="s">
        <v>242</v>
      </c>
      <c r="C22" s="9">
        <v>32958</v>
      </c>
      <c r="D22" s="9">
        <v>33376</v>
      </c>
      <c r="E22" s="7" t="s">
        <v>116</v>
      </c>
      <c r="F22" s="10">
        <f t="shared" si="0"/>
        <v>1</v>
      </c>
      <c r="G22" s="10">
        <f t="shared" si="1"/>
        <v>1</v>
      </c>
      <c r="H22" s="10">
        <f t="shared" si="2"/>
        <v>23</v>
      </c>
      <c r="I22" s="11">
        <v>0</v>
      </c>
      <c r="J22" s="37"/>
      <c r="K22" s="101" t="s">
        <v>154</v>
      </c>
      <c r="L22" s="14"/>
      <c r="M22" s="14"/>
      <c r="N22" s="14"/>
    </row>
    <row r="23" spans="1:14" ht="30" x14ac:dyDescent="0.25">
      <c r="A23" s="30" t="s">
        <v>241</v>
      </c>
      <c r="B23" s="30" t="s">
        <v>243</v>
      </c>
      <c r="C23" s="9">
        <v>33372</v>
      </c>
      <c r="D23" s="9">
        <v>33610</v>
      </c>
      <c r="E23" s="7" t="s">
        <v>116</v>
      </c>
      <c r="F23" s="10">
        <f t="shared" si="0"/>
        <v>0</v>
      </c>
      <c r="G23" s="10">
        <f t="shared" si="1"/>
        <v>7</v>
      </c>
      <c r="H23" s="10">
        <f t="shared" si="2"/>
        <v>25</v>
      </c>
      <c r="I23" s="11">
        <v>0</v>
      </c>
      <c r="J23" s="37"/>
      <c r="K23" s="101" t="s">
        <v>154</v>
      </c>
      <c r="L23" s="14"/>
      <c r="M23" s="14"/>
      <c r="N23" s="14"/>
    </row>
    <row r="24" spans="1:14" x14ac:dyDescent="0.25">
      <c r="A24" s="30" t="s">
        <v>244</v>
      </c>
      <c r="B24" s="30" t="s">
        <v>245</v>
      </c>
      <c r="C24" s="9">
        <v>32234</v>
      </c>
      <c r="D24" s="9">
        <v>32962</v>
      </c>
      <c r="E24" s="7" t="s">
        <v>116</v>
      </c>
      <c r="F24" s="10">
        <f>DATEDIF(C24,D24+1,"y")</f>
        <v>1</v>
      </c>
      <c r="G24" s="10">
        <f>DATEDIF(C24,D24+1,"ym")</f>
        <v>11</v>
      </c>
      <c r="H24" s="10">
        <f>IF(D24=0,0,DATEDIF(C24,D24+1,"md"))+ROUNDDOWN(I24/8,0)</f>
        <v>30</v>
      </c>
      <c r="I24" s="11">
        <v>0</v>
      </c>
      <c r="J24" s="37"/>
      <c r="K24" s="101" t="s">
        <v>154</v>
      </c>
      <c r="L24" s="14"/>
      <c r="M24" s="14"/>
      <c r="N24" s="14"/>
    </row>
    <row r="25" spans="1:14" x14ac:dyDescent="0.25">
      <c r="A25" s="36"/>
      <c r="B25" s="36"/>
      <c r="C25" s="28"/>
      <c r="D25" s="28"/>
      <c r="E25" s="28"/>
      <c r="F25" s="10">
        <f>DATEDIF(C25,D25+1,"y")</f>
        <v>0</v>
      </c>
      <c r="G25" s="10">
        <f>DATEDIF(C25,D25+1,"ym")</f>
        <v>0</v>
      </c>
      <c r="H25" s="10">
        <f>IF(D25=0,0,DATEDIF(C25,D25+1,"md"))+ROUNDDOWN(I25/8,0)</f>
        <v>0</v>
      </c>
      <c r="I25" s="11">
        <v>0</v>
      </c>
      <c r="J25" s="38"/>
      <c r="K25" s="102"/>
      <c r="L25" s="14"/>
      <c r="M25" s="14"/>
      <c r="N25" s="14"/>
    </row>
    <row r="26" spans="1:14" x14ac:dyDescent="0.25">
      <c r="A26" s="54"/>
      <c r="B26" s="54"/>
      <c r="C26" s="54"/>
      <c r="D26" s="54"/>
      <c r="E26" s="54"/>
      <c r="F26" s="12"/>
      <c r="G26" s="13"/>
      <c r="H26" s="13"/>
      <c r="I26" s="13"/>
      <c r="J26" s="14"/>
      <c r="K26" s="86"/>
      <c r="L26" s="14"/>
      <c r="M26" s="14"/>
      <c r="N26" s="14"/>
    </row>
    <row r="27" spans="1:14" x14ac:dyDescent="0.25">
      <c r="A27" s="54"/>
      <c r="B27" s="54"/>
      <c r="C27" s="54"/>
      <c r="D27" s="54"/>
      <c r="E27" s="15" t="s">
        <v>14</v>
      </c>
      <c r="F27" s="16">
        <f>SUMIFS(F$6:F$25,$K$6:K25,"SI")</f>
        <v>19</v>
      </c>
      <c r="G27" s="16">
        <f>SUMIFS(G$6:G$25,$K$6:$K$25,"SI")</f>
        <v>95</v>
      </c>
      <c r="H27" s="16">
        <f>SUMIFS(H$6:H$25,$K$6:$K$25,"SI")</f>
        <v>272</v>
      </c>
      <c r="I27" s="32"/>
      <c r="J27" s="162" t="s">
        <v>15</v>
      </c>
      <c r="K27" s="162"/>
      <c r="L27" s="14"/>
      <c r="M27" s="14"/>
      <c r="N27" s="14"/>
    </row>
    <row r="28" spans="1:14" x14ac:dyDescent="0.25">
      <c r="A28" s="54"/>
      <c r="B28" s="54"/>
      <c r="C28" s="54"/>
      <c r="D28" s="54"/>
      <c r="E28" s="17" t="s">
        <v>16</v>
      </c>
      <c r="F28" s="18">
        <f>F27+J28</f>
        <v>27</v>
      </c>
      <c r="G28" s="18">
        <f>G27-(ROUNDDOWN((G27+K28)/12,0)*12)+K28</f>
        <v>8</v>
      </c>
      <c r="H28" s="18">
        <f>H27-(K28*30)</f>
        <v>2</v>
      </c>
      <c r="I28" s="32"/>
      <c r="J28" s="103">
        <f>ROUNDDOWN((G27+K28)/12,0)</f>
        <v>8</v>
      </c>
      <c r="K28" s="103">
        <f>ROUNDDOWN(H27/30,0)</f>
        <v>9</v>
      </c>
      <c r="L28" s="54"/>
      <c r="M28" s="54"/>
      <c r="N28" s="54"/>
    </row>
    <row r="29" spans="1:14" x14ac:dyDescent="0.25">
      <c r="A29" s="54"/>
      <c r="B29" s="54"/>
      <c r="C29" s="54"/>
      <c r="D29" s="54"/>
      <c r="E29" s="19" t="s">
        <v>17</v>
      </c>
      <c r="F29" s="16">
        <f>SUMIFS(F$6:F$25,$E$6:$E$25,"AMBIENTAL",$K$6:$K$25,"SI")</f>
        <v>14</v>
      </c>
      <c r="G29" s="16">
        <f>SUMIFS(G$6:G$25,$E$6:$E$25,"AMBIENTAL",$K$6:$K$25,"SI")</f>
        <v>46</v>
      </c>
      <c r="H29" s="16">
        <f>SUMIFS(H$6:H$25,$E$6:$E$25,"AMBIENTAL",$K$6:$K$25,"SI")</f>
        <v>134</v>
      </c>
      <c r="I29" s="32"/>
      <c r="J29" s="103"/>
      <c r="K29" s="103"/>
      <c r="L29" s="54"/>
      <c r="M29" s="54"/>
      <c r="N29" s="54"/>
    </row>
    <row r="30" spans="1:14" x14ac:dyDescent="0.25">
      <c r="A30" s="54"/>
      <c r="B30" s="54"/>
      <c r="C30" s="54"/>
      <c r="D30" s="54"/>
      <c r="E30" s="20" t="s">
        <v>18</v>
      </c>
      <c r="F30" s="21">
        <f>F29+J30</f>
        <v>18</v>
      </c>
      <c r="G30" s="21">
        <f>G29-(ROUNDDOWN((G29+K30)/12,0)*12)+K30</f>
        <v>2</v>
      </c>
      <c r="H30" s="21">
        <f>H29-(K30*30)</f>
        <v>14</v>
      </c>
      <c r="I30" s="32"/>
      <c r="J30" s="103">
        <f>ROUNDDOWN((G29+K30)/12,0)</f>
        <v>4</v>
      </c>
      <c r="K30" s="103">
        <f>ROUNDDOWN(H29/30,0)</f>
        <v>4</v>
      </c>
      <c r="L30" s="54"/>
      <c r="M30" s="54"/>
      <c r="N30" s="54"/>
    </row>
    <row r="31" spans="1:14" x14ac:dyDescent="0.25">
      <c r="A31" s="54"/>
      <c r="B31" s="54"/>
      <c r="C31" s="54"/>
      <c r="D31" s="54"/>
      <c r="E31" s="19" t="s">
        <v>19</v>
      </c>
      <c r="F31" s="16">
        <f>SUMIFS(F$6:F$25,$E$6:$E$25,"GENERAL",$K$6:$K$25,"SI")</f>
        <v>5</v>
      </c>
      <c r="G31" s="16">
        <f>SUMIFS(G$6:G$25,$E$6:$E$25,"GENERAL",$K$6:$K$25,"SI")</f>
        <v>49</v>
      </c>
      <c r="H31" s="16">
        <f>SUMIFS(H$6:H$25,$E$6:$E$25,"GENERAL",$K$6:$K$25,"SI")</f>
        <v>138</v>
      </c>
      <c r="I31" s="32"/>
      <c r="J31" s="103"/>
      <c r="K31" s="103"/>
      <c r="L31" s="54"/>
      <c r="M31" s="54"/>
      <c r="N31" s="54"/>
    </row>
    <row r="32" spans="1:14" x14ac:dyDescent="0.25">
      <c r="A32" s="54"/>
      <c r="B32" s="54"/>
      <c r="C32" s="54"/>
      <c r="D32" s="54"/>
      <c r="E32" s="22" t="s">
        <v>20</v>
      </c>
      <c r="F32" s="23">
        <f>F31+J32</f>
        <v>9</v>
      </c>
      <c r="G32" s="23">
        <f>G31-(ROUNDDOWN((G31+K32)/12,0)*12)+K32</f>
        <v>5</v>
      </c>
      <c r="H32" s="23">
        <f>H31-(K32*30)</f>
        <v>18</v>
      </c>
      <c r="I32" s="32"/>
      <c r="J32" s="103">
        <f>ROUNDDOWN((G31+K32)/12,0)</f>
        <v>4</v>
      </c>
      <c r="K32" s="103">
        <f>ROUNDDOWN(H31/30,0)</f>
        <v>4</v>
      </c>
      <c r="L32" s="54"/>
      <c r="M32" s="54"/>
      <c r="N32" s="54"/>
    </row>
    <row r="33" spans="1:14" x14ac:dyDescent="0.25">
      <c r="A33" s="137" t="s">
        <v>76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54"/>
      <c r="M33" s="54"/>
      <c r="N33" s="54"/>
    </row>
    <row r="34" spans="1:14" x14ac:dyDescent="0.25">
      <c r="A34" s="54"/>
      <c r="B34" s="54"/>
      <c r="C34" s="54"/>
      <c r="D34" s="54"/>
      <c r="E34" s="54"/>
      <c r="F34" s="54"/>
      <c r="G34" s="88"/>
      <c r="H34" s="87"/>
      <c r="I34" s="87"/>
      <c r="J34" s="54"/>
      <c r="K34" s="85"/>
      <c r="L34" s="54"/>
      <c r="M34" s="54"/>
      <c r="N34" s="54"/>
    </row>
    <row r="35" spans="1:14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14"/>
      <c r="K35" s="85"/>
      <c r="L35" s="54"/>
      <c r="M35" s="54"/>
      <c r="N35" s="54"/>
    </row>
    <row r="36" spans="1:14" ht="15.75" thickBot="1" x14ac:dyDescent="0.3">
      <c r="A36" s="54"/>
      <c r="B36" s="126"/>
      <c r="C36" s="54"/>
      <c r="D36" s="126"/>
      <c r="E36" s="126"/>
      <c r="F36" s="54"/>
      <c r="G36" s="54"/>
      <c r="H36" s="54"/>
      <c r="I36" s="126"/>
      <c r="J36" s="127"/>
      <c r="K36" s="85"/>
      <c r="L36" s="54"/>
      <c r="M36" s="54"/>
      <c r="N36" s="54"/>
    </row>
    <row r="37" spans="1:14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14"/>
      <c r="K37" s="85"/>
      <c r="L37" s="54"/>
      <c r="M37" s="54"/>
      <c r="N37" s="54"/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</row>
    <row r="39" spans="1:14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14"/>
      <c r="K39" s="85"/>
      <c r="L39" s="54"/>
      <c r="M39" s="54"/>
      <c r="N39" s="54"/>
    </row>
    <row r="40" spans="1:14" ht="15.75" thickBot="1" x14ac:dyDescent="0.3">
      <c r="A40" s="54"/>
      <c r="B40" s="126"/>
      <c r="C40" s="54"/>
      <c r="D40" s="126"/>
      <c r="E40" s="126"/>
      <c r="F40" s="54"/>
      <c r="G40" s="54"/>
      <c r="H40" s="54"/>
      <c r="I40" s="126"/>
      <c r="J40" s="127"/>
      <c r="K40" s="85"/>
      <c r="L40" s="54"/>
      <c r="M40" s="54"/>
      <c r="N40" s="54"/>
    </row>
    <row r="41" spans="1:14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14"/>
      <c r="K41" s="85"/>
      <c r="L41" s="54"/>
      <c r="M41" s="54"/>
      <c r="N41" s="54"/>
    </row>
    <row r="42" spans="1:14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14"/>
      <c r="K42" s="85"/>
    </row>
  </sheetData>
  <sheetProtection sheet="1" objects="1" scenarios="1"/>
  <autoFilter ref="A5:K17"/>
  <sortState ref="A6:K9">
    <sortCondition ref="C6:C9"/>
  </sortState>
  <customSheetViews>
    <customSheetView guid="{DFB4BDB3-5D3E-4DA0-A3F8-EB9B3B103ABC}" scale="87" showGridLines="0" fitToPage="1" showAutoFilter="1">
      <selection sqref="A1:K1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65" orientation="landscape" r:id="rId1"/>
      <autoFilter ref="A5:K17"/>
    </customSheetView>
  </customSheetViews>
  <mergeCells count="11">
    <mergeCell ref="J27:K27"/>
    <mergeCell ref="A33:K33"/>
    <mergeCell ref="A1:K1"/>
    <mergeCell ref="B2:D2"/>
    <mergeCell ref="F2:I2"/>
    <mergeCell ref="J2:K2"/>
    <mergeCell ref="B3:D3"/>
    <mergeCell ref="F3:I3"/>
    <mergeCell ref="J3:K4"/>
    <mergeCell ref="B4:D4"/>
    <mergeCell ref="G4:I4"/>
  </mergeCells>
  <conditionalFormatting sqref="F4:G4">
    <cfRule type="containsText" dxfId="9" priority="1" operator="containsText" text="NO">
      <formula>NOT(ISERROR(SEARCH("NO",F4)))</formula>
    </cfRule>
    <cfRule type="containsText" dxfId="8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25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25">
      <formula1>"AMBIENTAL,GENERAL"</formula1>
    </dataValidation>
    <dataValidation type="list" allowBlank="1" showInputMessage="1" showErrorMessage="1" sqref="K6:K25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workbookViewId="0">
      <selection activeCell="A2" sqref="A2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s="1" customFormat="1" ht="18.75" x14ac:dyDescent="0.25">
      <c r="A2" s="55" t="s">
        <v>0</v>
      </c>
      <c r="B2" s="148" t="s">
        <v>108</v>
      </c>
      <c r="C2" s="149"/>
      <c r="D2" s="150"/>
      <c r="E2" s="55" t="s">
        <v>1</v>
      </c>
      <c r="F2" s="151">
        <v>10277054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s="1" customFormat="1" ht="45" customHeight="1" x14ac:dyDescent="0.25">
      <c r="A3" s="26" t="s">
        <v>69</v>
      </c>
      <c r="B3" s="138" t="s">
        <v>691</v>
      </c>
      <c r="C3" s="139"/>
      <c r="D3" s="140"/>
      <c r="E3" s="26" t="s">
        <v>70</v>
      </c>
      <c r="F3" s="141" t="s">
        <v>692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s="1" customFormat="1" ht="45" x14ac:dyDescent="0.25">
      <c r="A4" s="25" t="s">
        <v>71</v>
      </c>
      <c r="B4" s="144" t="s">
        <v>693</v>
      </c>
      <c r="C4" s="145"/>
      <c r="D4" s="146"/>
      <c r="E4" s="56" t="s">
        <v>2</v>
      </c>
      <c r="F4" s="128" t="str">
        <f>IF(AND(F30&gt;=1,IF(B4&lt;&gt;"",F28&gt;=4,F28&gt;=7)),"SI CUMPLE","NO CUMPLE")</f>
        <v>SI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30" x14ac:dyDescent="0.25">
      <c r="A6" s="30" t="s">
        <v>530</v>
      </c>
      <c r="B6" s="30" t="s">
        <v>694</v>
      </c>
      <c r="C6" s="9">
        <v>36557</v>
      </c>
      <c r="D6" s="8">
        <v>39254</v>
      </c>
      <c r="E6" s="7" t="s">
        <v>149</v>
      </c>
      <c r="F6" s="10">
        <f>DATEDIF(C6,D6+1,"y")</f>
        <v>7</v>
      </c>
      <c r="G6" s="10">
        <f>DATEDIF(C6,D6+1,"ym")</f>
        <v>4</v>
      </c>
      <c r="H6" s="10">
        <f>IF(D6=0,0,DATEDIF(C6,D6+1,"md"))+ROUNDDOWN(I6/8,0)</f>
        <v>21</v>
      </c>
      <c r="I6" s="11">
        <v>0</v>
      </c>
      <c r="J6" s="37"/>
      <c r="K6" s="101" t="s">
        <v>154</v>
      </c>
      <c r="L6" s="14"/>
      <c r="M6" s="14"/>
      <c r="N6" s="14"/>
    </row>
    <row r="7" spans="1:14" s="1" customFormat="1" x14ac:dyDescent="0.25">
      <c r="A7" s="30" t="s">
        <v>530</v>
      </c>
      <c r="B7" s="30" t="s">
        <v>695</v>
      </c>
      <c r="C7" s="9">
        <v>39255</v>
      </c>
      <c r="D7" s="8">
        <v>41451</v>
      </c>
      <c r="E7" s="7" t="s">
        <v>149</v>
      </c>
      <c r="F7" s="10">
        <f>DATEDIF(C7,D7+1,"y")</f>
        <v>6</v>
      </c>
      <c r="G7" s="10">
        <f>DATEDIF(C7,D7+1,"ym")</f>
        <v>0</v>
      </c>
      <c r="H7" s="10">
        <f>IF(D7=0,0,DATEDIF(C7,D7+1,"md"))+ROUNDDOWN(I7/8,0)</f>
        <v>5</v>
      </c>
      <c r="I7" s="11">
        <v>0</v>
      </c>
      <c r="J7" s="37"/>
      <c r="K7" s="101" t="s">
        <v>154</v>
      </c>
      <c r="L7" s="14"/>
      <c r="M7" s="14"/>
      <c r="N7" s="14"/>
    </row>
    <row r="8" spans="1:14" s="1" customFormat="1" ht="45" x14ac:dyDescent="0.25">
      <c r="A8" s="30" t="s">
        <v>530</v>
      </c>
      <c r="B8" s="30" t="s">
        <v>696</v>
      </c>
      <c r="C8" s="9">
        <v>41542</v>
      </c>
      <c r="D8" s="9">
        <v>42284</v>
      </c>
      <c r="E8" s="7" t="s">
        <v>149</v>
      </c>
      <c r="F8" s="10">
        <f>DATEDIF(C8,D8+1,"y")</f>
        <v>2</v>
      </c>
      <c r="G8" s="10">
        <f>DATEDIF(C8,D8+1,"ym")</f>
        <v>0</v>
      </c>
      <c r="H8" s="10">
        <f>IF(D8=0,0,DATEDIF(C8,D8+1,"md"))+ROUNDDOWN(I8/8,0)</f>
        <v>13</v>
      </c>
      <c r="I8" s="11">
        <v>0</v>
      </c>
      <c r="J8" s="37"/>
      <c r="K8" s="101" t="s">
        <v>154</v>
      </c>
      <c r="L8" s="14"/>
      <c r="M8" s="14"/>
      <c r="N8" s="14"/>
    </row>
    <row r="9" spans="1:14" s="1" customFormat="1" ht="30" x14ac:dyDescent="0.25">
      <c r="A9" s="30" t="s">
        <v>530</v>
      </c>
      <c r="B9" s="30" t="s">
        <v>697</v>
      </c>
      <c r="C9" s="9">
        <v>36227</v>
      </c>
      <c r="D9" s="9">
        <v>36524</v>
      </c>
      <c r="E9" s="7" t="s">
        <v>116</v>
      </c>
      <c r="F9" s="10">
        <f>DATEDIF(C9,D9+1,"y")</f>
        <v>0</v>
      </c>
      <c r="G9" s="10">
        <f>DATEDIF(C9,D9+1,"ym")</f>
        <v>9</v>
      </c>
      <c r="H9" s="10">
        <f>IF(D9=0,0,DATEDIF(C9,D9+1,"md"))+ROUNDDOWN(I9/8,0)</f>
        <v>23</v>
      </c>
      <c r="I9" s="11">
        <v>0</v>
      </c>
      <c r="J9" s="37"/>
      <c r="K9" s="101" t="s">
        <v>154</v>
      </c>
      <c r="L9" s="14"/>
      <c r="M9" s="14"/>
      <c r="N9" s="14"/>
    </row>
    <row r="10" spans="1:14" s="1" customFormat="1" ht="30" x14ac:dyDescent="0.25">
      <c r="A10" s="30" t="s">
        <v>530</v>
      </c>
      <c r="B10" s="30" t="s">
        <v>698</v>
      </c>
      <c r="C10" s="9">
        <v>36161</v>
      </c>
      <c r="D10" s="9">
        <v>36206</v>
      </c>
      <c r="E10" s="7" t="s">
        <v>116</v>
      </c>
      <c r="F10" s="10">
        <f t="shared" ref="F10:F23" si="0">DATEDIF(C10,D10+1,"y")</f>
        <v>0</v>
      </c>
      <c r="G10" s="10">
        <f t="shared" ref="G10:G23" si="1">DATEDIF(C10,D10+1,"ym")</f>
        <v>1</v>
      </c>
      <c r="H10" s="10">
        <f t="shared" ref="H10:H23" si="2">IF(D10=0,0,DATEDIF(C10,D10+1,"md"))+ROUNDDOWN(I10/8,0)</f>
        <v>15</v>
      </c>
      <c r="I10" s="11">
        <v>0</v>
      </c>
      <c r="J10" s="37"/>
      <c r="K10" s="101" t="s">
        <v>154</v>
      </c>
      <c r="L10" s="14"/>
      <c r="M10" s="14"/>
      <c r="N10" s="14"/>
    </row>
    <row r="11" spans="1:14" s="1" customFormat="1" ht="30" x14ac:dyDescent="0.25">
      <c r="A11" s="30" t="s">
        <v>530</v>
      </c>
      <c r="B11" s="30" t="s">
        <v>699</v>
      </c>
      <c r="C11" s="9">
        <v>36180</v>
      </c>
      <c r="D11" s="9">
        <v>36190</v>
      </c>
      <c r="E11" s="7" t="s">
        <v>116</v>
      </c>
      <c r="F11" s="10">
        <f t="shared" si="0"/>
        <v>0</v>
      </c>
      <c r="G11" s="10">
        <f t="shared" si="1"/>
        <v>0</v>
      </c>
      <c r="H11" s="10">
        <f t="shared" si="2"/>
        <v>11</v>
      </c>
      <c r="I11" s="11">
        <v>0</v>
      </c>
      <c r="J11" s="37"/>
      <c r="K11" s="101" t="s">
        <v>154</v>
      </c>
      <c r="L11" s="14"/>
      <c r="M11" s="14"/>
      <c r="N11" s="14"/>
    </row>
    <row r="12" spans="1:14" s="1" customFormat="1" ht="30" x14ac:dyDescent="0.25">
      <c r="A12" s="30" t="s">
        <v>530</v>
      </c>
      <c r="B12" s="30" t="s">
        <v>700</v>
      </c>
      <c r="C12" s="9">
        <v>35880</v>
      </c>
      <c r="D12" s="9">
        <v>36160</v>
      </c>
      <c r="E12" s="7" t="s">
        <v>149</v>
      </c>
      <c r="F12" s="10">
        <f t="shared" si="0"/>
        <v>0</v>
      </c>
      <c r="G12" s="10">
        <f t="shared" si="1"/>
        <v>9</v>
      </c>
      <c r="H12" s="10">
        <f t="shared" si="2"/>
        <v>6</v>
      </c>
      <c r="I12" s="11">
        <v>0</v>
      </c>
      <c r="J12" s="37"/>
      <c r="K12" s="101" t="s">
        <v>154</v>
      </c>
      <c r="L12" s="14"/>
      <c r="M12" s="14"/>
      <c r="N12" s="14"/>
    </row>
    <row r="13" spans="1:14" s="1" customFormat="1" ht="30" x14ac:dyDescent="0.25">
      <c r="A13" s="30" t="s">
        <v>530</v>
      </c>
      <c r="B13" s="30" t="s">
        <v>701</v>
      </c>
      <c r="C13" s="9">
        <v>35855</v>
      </c>
      <c r="D13" s="9">
        <v>35879</v>
      </c>
      <c r="E13" s="7" t="s">
        <v>116</v>
      </c>
      <c r="F13" s="10">
        <f t="shared" si="0"/>
        <v>0</v>
      </c>
      <c r="G13" s="10">
        <f t="shared" si="1"/>
        <v>0</v>
      </c>
      <c r="H13" s="10">
        <f t="shared" si="2"/>
        <v>25</v>
      </c>
      <c r="I13" s="11">
        <v>0</v>
      </c>
      <c r="J13" s="37"/>
      <c r="K13" s="101" t="s">
        <v>154</v>
      </c>
      <c r="L13" s="14"/>
      <c r="M13" s="14"/>
      <c r="N13" s="14"/>
    </row>
    <row r="14" spans="1:14" s="1" customFormat="1" ht="30" x14ac:dyDescent="0.25">
      <c r="A14" s="30" t="s">
        <v>530</v>
      </c>
      <c r="B14" s="30" t="s">
        <v>702</v>
      </c>
      <c r="C14" s="9">
        <v>35808</v>
      </c>
      <c r="D14" s="9">
        <v>35842</v>
      </c>
      <c r="E14" s="7" t="s">
        <v>116</v>
      </c>
      <c r="F14" s="10">
        <f t="shared" si="0"/>
        <v>0</v>
      </c>
      <c r="G14" s="10">
        <f t="shared" si="1"/>
        <v>1</v>
      </c>
      <c r="H14" s="10">
        <f t="shared" si="2"/>
        <v>4</v>
      </c>
      <c r="I14" s="11">
        <v>0</v>
      </c>
      <c r="J14" s="37"/>
      <c r="K14" s="101" t="s">
        <v>154</v>
      </c>
      <c r="L14" s="14"/>
      <c r="M14" s="14"/>
      <c r="N14" s="14"/>
    </row>
    <row r="15" spans="1:14" s="1" customFormat="1" ht="30" x14ac:dyDescent="0.25">
      <c r="A15" s="30" t="s">
        <v>530</v>
      </c>
      <c r="B15" s="30" t="s">
        <v>703</v>
      </c>
      <c r="C15" s="9">
        <v>35468</v>
      </c>
      <c r="D15" s="9">
        <v>35794</v>
      </c>
      <c r="E15" s="7" t="s">
        <v>116</v>
      </c>
      <c r="F15" s="10">
        <f t="shared" si="0"/>
        <v>0</v>
      </c>
      <c r="G15" s="10">
        <f t="shared" si="1"/>
        <v>10</v>
      </c>
      <c r="H15" s="10">
        <f t="shared" si="2"/>
        <v>24</v>
      </c>
      <c r="I15" s="11">
        <v>0</v>
      </c>
      <c r="J15" s="37"/>
      <c r="K15" s="101" t="s">
        <v>154</v>
      </c>
      <c r="L15" s="14"/>
      <c r="M15" s="14"/>
      <c r="N15" s="14"/>
    </row>
    <row r="16" spans="1:14" s="1" customFormat="1" ht="30" x14ac:dyDescent="0.25">
      <c r="A16" s="30" t="s">
        <v>530</v>
      </c>
      <c r="B16" s="30" t="s">
        <v>704</v>
      </c>
      <c r="C16" s="9">
        <v>35202</v>
      </c>
      <c r="D16" s="9">
        <v>35430</v>
      </c>
      <c r="E16" s="7" t="s">
        <v>116</v>
      </c>
      <c r="F16" s="10">
        <f t="shared" si="0"/>
        <v>0</v>
      </c>
      <c r="G16" s="10">
        <f t="shared" si="1"/>
        <v>7</v>
      </c>
      <c r="H16" s="10">
        <f t="shared" si="2"/>
        <v>15</v>
      </c>
      <c r="I16" s="11">
        <v>0</v>
      </c>
      <c r="J16" s="37"/>
      <c r="K16" s="101" t="s">
        <v>154</v>
      </c>
      <c r="L16" s="14"/>
      <c r="M16" s="14"/>
      <c r="N16" s="14"/>
    </row>
    <row r="17" spans="1:15" s="1" customFormat="1" ht="30" x14ac:dyDescent="0.25">
      <c r="A17" s="30" t="s">
        <v>530</v>
      </c>
      <c r="B17" s="30" t="s">
        <v>705</v>
      </c>
      <c r="C17" s="9">
        <v>35156</v>
      </c>
      <c r="D17" s="9">
        <v>35185</v>
      </c>
      <c r="E17" s="7" t="s">
        <v>116</v>
      </c>
      <c r="F17" s="10">
        <f t="shared" si="0"/>
        <v>0</v>
      </c>
      <c r="G17" s="10">
        <f t="shared" si="1"/>
        <v>1</v>
      </c>
      <c r="H17" s="10">
        <f t="shared" si="2"/>
        <v>0</v>
      </c>
      <c r="I17" s="11">
        <v>0</v>
      </c>
      <c r="J17" s="37"/>
      <c r="K17" s="101" t="s">
        <v>154</v>
      </c>
      <c r="L17" s="14"/>
      <c r="M17" s="14"/>
      <c r="N17" s="14"/>
    </row>
    <row r="18" spans="1:15" ht="30" x14ac:dyDescent="0.25">
      <c r="A18" s="30" t="s">
        <v>530</v>
      </c>
      <c r="B18" s="30" t="s">
        <v>706</v>
      </c>
      <c r="C18" s="9">
        <v>35125</v>
      </c>
      <c r="D18" s="9">
        <v>35154</v>
      </c>
      <c r="E18" s="7" t="s">
        <v>116</v>
      </c>
      <c r="F18" s="10">
        <f t="shared" si="0"/>
        <v>0</v>
      </c>
      <c r="G18" s="10">
        <f t="shared" si="1"/>
        <v>0</v>
      </c>
      <c r="H18" s="10">
        <f t="shared" si="2"/>
        <v>30</v>
      </c>
      <c r="I18" s="11">
        <v>0</v>
      </c>
      <c r="J18" s="37"/>
      <c r="K18" s="101" t="s">
        <v>154</v>
      </c>
      <c r="L18" s="14"/>
      <c r="M18" s="14"/>
      <c r="N18" s="14"/>
      <c r="O18" s="1"/>
    </row>
    <row r="19" spans="1:15" ht="30" x14ac:dyDescent="0.25">
      <c r="A19" s="30" t="s">
        <v>530</v>
      </c>
      <c r="B19" s="30" t="s">
        <v>707</v>
      </c>
      <c r="C19" s="9">
        <v>35096</v>
      </c>
      <c r="D19" s="9">
        <v>35124</v>
      </c>
      <c r="E19" s="7" t="s">
        <v>116</v>
      </c>
      <c r="F19" s="10">
        <f t="shared" si="0"/>
        <v>0</v>
      </c>
      <c r="G19" s="10">
        <f t="shared" si="1"/>
        <v>1</v>
      </c>
      <c r="H19" s="10">
        <f t="shared" si="2"/>
        <v>0</v>
      </c>
      <c r="I19" s="11">
        <v>0</v>
      </c>
      <c r="J19" s="37"/>
      <c r="K19" s="101" t="s">
        <v>154</v>
      </c>
      <c r="L19" s="14"/>
      <c r="M19" s="14"/>
      <c r="N19" s="14"/>
    </row>
    <row r="20" spans="1:15" ht="30" x14ac:dyDescent="0.25">
      <c r="A20" s="30" t="s">
        <v>530</v>
      </c>
      <c r="B20" s="30" t="s">
        <v>708</v>
      </c>
      <c r="C20" s="9">
        <v>35066</v>
      </c>
      <c r="D20" s="9">
        <v>35094</v>
      </c>
      <c r="E20" s="7" t="s">
        <v>116</v>
      </c>
      <c r="F20" s="10">
        <f t="shared" si="0"/>
        <v>0</v>
      </c>
      <c r="G20" s="10">
        <f t="shared" si="1"/>
        <v>0</v>
      </c>
      <c r="H20" s="10">
        <f t="shared" si="2"/>
        <v>29</v>
      </c>
      <c r="I20" s="11">
        <v>0</v>
      </c>
      <c r="J20" s="37"/>
      <c r="K20" s="101" t="s">
        <v>154</v>
      </c>
      <c r="L20" s="14"/>
      <c r="M20" s="14"/>
      <c r="N20" s="14"/>
    </row>
    <row r="21" spans="1:15" ht="30" x14ac:dyDescent="0.25">
      <c r="A21" s="30" t="s">
        <v>530</v>
      </c>
      <c r="B21" s="30" t="s">
        <v>709</v>
      </c>
      <c r="C21" s="8">
        <v>34897</v>
      </c>
      <c r="D21" s="9">
        <v>35064</v>
      </c>
      <c r="E21" s="7" t="s">
        <v>116</v>
      </c>
      <c r="F21" s="10">
        <f t="shared" si="0"/>
        <v>0</v>
      </c>
      <c r="G21" s="10">
        <f t="shared" si="1"/>
        <v>5</v>
      </c>
      <c r="H21" s="10">
        <f t="shared" si="2"/>
        <v>15</v>
      </c>
      <c r="I21" s="11">
        <v>0</v>
      </c>
      <c r="J21" s="37"/>
      <c r="K21" s="101" t="s">
        <v>154</v>
      </c>
      <c r="L21" s="14"/>
      <c r="M21" s="14"/>
      <c r="N21" s="14"/>
    </row>
    <row r="22" spans="1:15" ht="30" x14ac:dyDescent="0.25">
      <c r="A22" s="30" t="s">
        <v>530</v>
      </c>
      <c r="B22" s="30" t="s">
        <v>710</v>
      </c>
      <c r="C22" s="9">
        <v>34759</v>
      </c>
      <c r="D22" s="9">
        <v>34880</v>
      </c>
      <c r="E22" s="7" t="s">
        <v>116</v>
      </c>
      <c r="F22" s="10">
        <f t="shared" si="0"/>
        <v>0</v>
      </c>
      <c r="G22" s="10">
        <f t="shared" si="1"/>
        <v>4</v>
      </c>
      <c r="H22" s="10">
        <f t="shared" si="2"/>
        <v>0</v>
      </c>
      <c r="I22" s="11">
        <v>0</v>
      </c>
      <c r="J22" s="37"/>
      <c r="K22" s="101" t="s">
        <v>154</v>
      </c>
      <c r="L22" s="14"/>
      <c r="M22" s="14"/>
      <c r="N22" s="14"/>
    </row>
    <row r="23" spans="1:15" ht="30" x14ac:dyDescent="0.25">
      <c r="A23" s="30" t="s">
        <v>530</v>
      </c>
      <c r="B23" s="30" t="s">
        <v>711</v>
      </c>
      <c r="C23" s="9">
        <v>34722</v>
      </c>
      <c r="D23" s="9">
        <v>34758</v>
      </c>
      <c r="E23" s="7" t="s">
        <v>116</v>
      </c>
      <c r="F23" s="10">
        <f t="shared" si="0"/>
        <v>0</v>
      </c>
      <c r="G23" s="10">
        <f t="shared" si="1"/>
        <v>1</v>
      </c>
      <c r="H23" s="10">
        <f t="shared" si="2"/>
        <v>6</v>
      </c>
      <c r="I23" s="11">
        <v>0</v>
      </c>
      <c r="J23" s="37"/>
      <c r="K23" s="101" t="s">
        <v>154</v>
      </c>
      <c r="L23" s="14"/>
      <c r="M23" s="14"/>
      <c r="N23" s="14"/>
    </row>
    <row r="24" spans="1:15" ht="30" x14ac:dyDescent="0.25">
      <c r="A24" s="30" t="s">
        <v>530</v>
      </c>
      <c r="B24" s="30" t="s">
        <v>712</v>
      </c>
      <c r="C24" s="9">
        <v>34547</v>
      </c>
      <c r="D24" s="9">
        <v>34699</v>
      </c>
      <c r="E24" s="7" t="s">
        <v>116</v>
      </c>
      <c r="F24" s="10">
        <f>DATEDIF(C24,D24+1,"y")</f>
        <v>0</v>
      </c>
      <c r="G24" s="10">
        <f>DATEDIF(C24,D24+1,"ym")</f>
        <v>5</v>
      </c>
      <c r="H24" s="10">
        <f>IF(D24=0,0,DATEDIF(C24,D24+1,"md"))+ROUNDDOWN(I24/8,0)</f>
        <v>0</v>
      </c>
      <c r="I24" s="11">
        <v>0</v>
      </c>
      <c r="J24" s="37"/>
      <c r="K24" s="101" t="s">
        <v>154</v>
      </c>
      <c r="L24" s="14"/>
      <c r="M24" s="14"/>
      <c r="N24" s="14"/>
    </row>
    <row r="25" spans="1:15" x14ac:dyDescent="0.25">
      <c r="A25" s="36"/>
      <c r="B25" s="36"/>
      <c r="C25" s="28"/>
      <c r="D25" s="28"/>
      <c r="E25" s="28"/>
      <c r="F25" s="10">
        <f>DATEDIF(C25,D25+1,"y")</f>
        <v>0</v>
      </c>
      <c r="G25" s="10">
        <f>DATEDIF(C25,D25+1,"ym")</f>
        <v>0</v>
      </c>
      <c r="H25" s="10">
        <f>IF(D25=0,0,DATEDIF(C25,D25+1,"md"))+ROUNDDOWN(I25/8,0)</f>
        <v>0</v>
      </c>
      <c r="I25" s="11">
        <v>0</v>
      </c>
      <c r="J25" s="38"/>
      <c r="K25" s="102"/>
      <c r="L25" s="14"/>
      <c r="M25" s="14"/>
      <c r="N25" s="14"/>
    </row>
    <row r="26" spans="1:15" x14ac:dyDescent="0.25">
      <c r="A26" s="54"/>
      <c r="B26" s="54"/>
      <c r="C26" s="54"/>
      <c r="D26" s="54"/>
      <c r="E26" s="54"/>
      <c r="F26" s="12"/>
      <c r="G26" s="13"/>
      <c r="H26" s="13"/>
      <c r="I26" s="13"/>
      <c r="J26" s="14"/>
      <c r="K26" s="86"/>
      <c r="L26" s="14"/>
      <c r="M26" s="14"/>
      <c r="N26" s="14"/>
    </row>
    <row r="27" spans="1:15" x14ac:dyDescent="0.25">
      <c r="A27" s="54"/>
      <c r="B27" s="54"/>
      <c r="C27" s="54"/>
      <c r="D27" s="54"/>
      <c r="E27" s="15" t="s">
        <v>14</v>
      </c>
      <c r="F27" s="16">
        <f>SUMIFS(F$6:F$25,$K$6:K25,"SI")</f>
        <v>15</v>
      </c>
      <c r="G27" s="16">
        <f>SUMIFS(G$6:G$25,$K$6:$K$25,"SI")</f>
        <v>58</v>
      </c>
      <c r="H27" s="16">
        <f>SUMIFS(H$6:H$25,$K$6:$K$25,"SI")</f>
        <v>242</v>
      </c>
      <c r="I27" s="32"/>
      <c r="J27" s="162" t="s">
        <v>15</v>
      </c>
      <c r="K27" s="162"/>
      <c r="L27" s="14"/>
      <c r="M27" s="14"/>
      <c r="N27" s="14"/>
    </row>
    <row r="28" spans="1:15" x14ac:dyDescent="0.25">
      <c r="A28" s="54"/>
      <c r="B28" s="54"/>
      <c r="C28" s="54"/>
      <c r="D28" s="54"/>
      <c r="E28" s="17" t="s">
        <v>16</v>
      </c>
      <c r="F28" s="18">
        <f>F27+J28</f>
        <v>20</v>
      </c>
      <c r="G28" s="18">
        <f>G27-(ROUNDDOWN((G27+K28)/12,0)*12)+K28</f>
        <v>6</v>
      </c>
      <c r="H28" s="18">
        <f>H27-(K28*30)</f>
        <v>2</v>
      </c>
      <c r="I28" s="32"/>
      <c r="J28" s="103">
        <f>ROUNDDOWN((G27+K28)/12,0)</f>
        <v>5</v>
      </c>
      <c r="K28" s="103">
        <f>ROUNDDOWN(H27/30,0)</f>
        <v>8</v>
      </c>
      <c r="L28" s="54"/>
      <c r="M28" s="54"/>
      <c r="N28" s="54"/>
    </row>
    <row r="29" spans="1:15" x14ac:dyDescent="0.25">
      <c r="A29" s="54"/>
      <c r="B29" s="54"/>
      <c r="C29" s="54"/>
      <c r="D29" s="54"/>
      <c r="E29" s="19" t="s">
        <v>17</v>
      </c>
      <c r="F29" s="16">
        <f>SUMIFS(F$6:F$25,$E$6:$E$25,"AMBIENTAL",$K$6:$K$25,"SI")</f>
        <v>15</v>
      </c>
      <c r="G29" s="16">
        <f>SUMIFS(G$6:G$25,$E$6:$E$25,"AMBIENTAL",$K$6:$K$25,"SI")</f>
        <v>13</v>
      </c>
      <c r="H29" s="16">
        <f>SUMIFS(H$6:H$25,$E$6:$E$25,"AMBIENTAL",$K$6:$K$25,"SI")</f>
        <v>45</v>
      </c>
      <c r="I29" s="32"/>
      <c r="J29" s="103"/>
      <c r="K29" s="103"/>
      <c r="L29" s="54"/>
      <c r="M29" s="54"/>
      <c r="N29" s="54"/>
    </row>
    <row r="30" spans="1:15" s="1" customFormat="1" x14ac:dyDescent="0.25">
      <c r="A30" s="54"/>
      <c r="B30" s="54"/>
      <c r="C30" s="54"/>
      <c r="D30" s="54"/>
      <c r="E30" s="20" t="s">
        <v>18</v>
      </c>
      <c r="F30" s="21">
        <f>F29+J30</f>
        <v>16</v>
      </c>
      <c r="G30" s="21">
        <f>G29-(ROUNDDOWN((G29+K30)/12,0)*12)+K30</f>
        <v>2</v>
      </c>
      <c r="H30" s="21">
        <f>H29-(K30*30)</f>
        <v>15</v>
      </c>
      <c r="I30" s="32"/>
      <c r="J30" s="103">
        <f>ROUNDDOWN((G29+K30)/12,0)</f>
        <v>1</v>
      </c>
      <c r="K30" s="103">
        <f>ROUNDDOWN(H29/30,0)</f>
        <v>1</v>
      </c>
      <c r="L30" s="54"/>
      <c r="M30" s="54"/>
      <c r="N30" s="54"/>
      <c r="O30" s="3"/>
    </row>
    <row r="31" spans="1:15" x14ac:dyDescent="0.25">
      <c r="A31" s="54"/>
      <c r="B31" s="54"/>
      <c r="C31" s="54"/>
      <c r="D31" s="54"/>
      <c r="E31" s="19" t="s">
        <v>19</v>
      </c>
      <c r="F31" s="16">
        <f>SUMIFS(F$6:F$25,$E$6:$E$25,"GENERAL",$K$6:$K$25,"SI")</f>
        <v>0</v>
      </c>
      <c r="G31" s="16">
        <f>SUMIFS(G$6:G$25,$E$6:$E$25,"GENERAL",$K$6:$K$25,"SI")</f>
        <v>45</v>
      </c>
      <c r="H31" s="16">
        <f>SUMIFS(H$6:H$25,$E$6:$E$25,"GENERAL",$K$6:$K$25,"SI")</f>
        <v>197</v>
      </c>
      <c r="I31" s="32"/>
      <c r="J31" s="103"/>
      <c r="K31" s="103"/>
      <c r="L31" s="54"/>
      <c r="M31" s="54"/>
      <c r="N31" s="54"/>
    </row>
    <row r="32" spans="1:15" x14ac:dyDescent="0.25">
      <c r="A32" s="54"/>
      <c r="B32" s="54"/>
      <c r="C32" s="54"/>
      <c r="D32" s="54"/>
      <c r="E32" s="22" t="s">
        <v>20</v>
      </c>
      <c r="F32" s="23">
        <f>F31+J32</f>
        <v>4</v>
      </c>
      <c r="G32" s="23">
        <f>G31-(ROUNDDOWN((G31+K32)/12,0)*12)+K32</f>
        <v>3</v>
      </c>
      <c r="H32" s="23">
        <f>H31-(K32*30)</f>
        <v>17</v>
      </c>
      <c r="I32" s="32"/>
      <c r="J32" s="103">
        <f>ROUNDDOWN((G31+K32)/12,0)</f>
        <v>4</v>
      </c>
      <c r="K32" s="103">
        <f>ROUNDDOWN(H31/30,0)</f>
        <v>6</v>
      </c>
      <c r="L32" s="54"/>
      <c r="M32" s="54"/>
      <c r="N32" s="54"/>
    </row>
    <row r="33" spans="1:14" x14ac:dyDescent="0.25">
      <c r="A33" s="137" t="s">
        <v>76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54"/>
      <c r="M33" s="54"/>
      <c r="N33" s="54"/>
    </row>
    <row r="34" spans="1:14" x14ac:dyDescent="0.25">
      <c r="A34" s="54"/>
      <c r="B34" s="54"/>
      <c r="C34" s="54"/>
      <c r="D34" s="54"/>
      <c r="E34" s="54"/>
      <c r="F34" s="54"/>
      <c r="G34" s="88"/>
      <c r="H34" s="87"/>
      <c r="I34" s="87"/>
      <c r="J34" s="54"/>
      <c r="K34" s="85"/>
      <c r="L34" s="54"/>
      <c r="M34" s="54"/>
      <c r="N34" s="54"/>
    </row>
    <row r="35" spans="1:14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14"/>
      <c r="K35" s="85"/>
      <c r="L35" s="54"/>
      <c r="M35" s="54"/>
      <c r="N35" s="54"/>
    </row>
    <row r="36" spans="1:14" ht="15.75" thickBot="1" x14ac:dyDescent="0.3">
      <c r="A36" s="54"/>
      <c r="B36" s="126"/>
      <c r="C36" s="54"/>
      <c r="D36" s="126"/>
      <c r="E36" s="126"/>
      <c r="F36" s="54"/>
      <c r="G36" s="54"/>
      <c r="H36" s="54"/>
      <c r="I36" s="126"/>
      <c r="J36" s="127"/>
      <c r="K36" s="85"/>
      <c r="L36" s="54"/>
      <c r="M36" s="54"/>
      <c r="N36" s="54"/>
    </row>
    <row r="37" spans="1:14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14"/>
      <c r="K37" s="85"/>
      <c r="L37" s="54"/>
      <c r="M37" s="54"/>
      <c r="N37" s="54"/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</row>
    <row r="39" spans="1:14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14"/>
      <c r="K39" s="85"/>
      <c r="L39" s="54"/>
      <c r="M39" s="54"/>
      <c r="N39" s="54"/>
    </row>
    <row r="40" spans="1:14" ht="15.75" thickBot="1" x14ac:dyDescent="0.3">
      <c r="A40" s="54"/>
      <c r="B40" s="126"/>
      <c r="C40" s="54"/>
      <c r="D40" s="126"/>
      <c r="E40" s="126"/>
      <c r="F40" s="54"/>
      <c r="G40" s="54"/>
      <c r="H40" s="54"/>
      <c r="I40" s="126"/>
      <c r="J40" s="127"/>
      <c r="K40" s="85"/>
      <c r="L40" s="54"/>
      <c r="M40" s="54"/>
      <c r="N40" s="54"/>
    </row>
  </sheetData>
  <autoFilter ref="A5:K25"/>
  <customSheetViews>
    <customSheetView guid="{DFB4BDB3-5D3E-4DA0-A3F8-EB9B3B103ABC}" showGridLines="0" fitToPage="1" showAutoFilter="1">
      <selection activeCell="A2" sqref="A2"/>
      <pageMargins left="0.25" right="0.25" top="0.75" bottom="0.75" header="0.3" footer="0.3"/>
      <printOptions horizontalCentered="1" verticalCentered="1" gridLines="1"/>
      <pageSetup scale="55" orientation="landscape" r:id="rId1"/>
      <autoFilter ref="A5:K15"/>
    </customSheetView>
  </customSheetViews>
  <mergeCells count="11">
    <mergeCell ref="A1:K1"/>
    <mergeCell ref="F2:I2"/>
    <mergeCell ref="J2:K2"/>
    <mergeCell ref="F3:I3"/>
    <mergeCell ref="J3:K4"/>
    <mergeCell ref="G4:I4"/>
    <mergeCell ref="J27:K27"/>
    <mergeCell ref="A33:K33"/>
    <mergeCell ref="B2:D2"/>
    <mergeCell ref="B3:D3"/>
    <mergeCell ref="B4:D4"/>
  </mergeCells>
  <conditionalFormatting sqref="F4:G4">
    <cfRule type="containsText" dxfId="61" priority="1" operator="containsText" text="NO">
      <formula>NOT(ISERROR(SEARCH("NO",F4)))</formula>
    </cfRule>
    <cfRule type="containsText" dxfId="60" priority="2" operator="containsText" text="SI">
      <formula>NOT(ISERROR(SEARCH("SI",F4)))</formula>
    </cfRule>
  </conditionalFormatting>
  <dataValidations count="3">
    <dataValidation type="list" allowBlank="1" showInputMessage="1" showErrorMessage="1" sqref="K6:K25">
      <formula1>"SI,NO"</formula1>
    </dataValidation>
    <dataValidation type="list" allowBlank="1" showInputMessage="1" showErrorMessage="1" error="DEBE DIGITAR SI ES AMBIENTAL O SI ES GENERAL" promptTitle="POR FAVOR" prompt="DIGITE SI ES AMBIENTAL O SI ES GENERAL" sqref="E6:E25">
      <formula1>"AMBIENTAL,GENERAL"</formula1>
    </dataValidation>
    <dataValidation type="date" operator="greaterThan" allowBlank="1" showInputMessage="1" showErrorMessage="1" errorTitle="OJO" error="NO SE HA DIGITADO UNA FECHA VÁLIDA DD/MM/AA" promptTitle="POR FAVOR" prompt="Debe digitar una fecha DD/MM/AA" sqref="C6:D25">
      <formula1>1900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25" right="0.25" top="0.75" bottom="0.75" header="0.3" footer="0.3"/>
  <pageSetup scale="55" orientation="landscape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zoomScale="99" zoomScaleNormal="99" workbookViewId="0">
      <selection sqref="A1:K1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ht="18.75" x14ac:dyDescent="0.25">
      <c r="A2" s="55" t="s">
        <v>0</v>
      </c>
      <c r="B2" s="148" t="s">
        <v>81</v>
      </c>
      <c r="C2" s="149"/>
      <c r="D2" s="150"/>
      <c r="E2" s="55" t="s">
        <v>1</v>
      </c>
      <c r="F2" s="151">
        <v>38258952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ht="45" customHeight="1" x14ac:dyDescent="0.25">
      <c r="A3" s="26" t="s">
        <v>69</v>
      </c>
      <c r="B3" s="138" t="s">
        <v>183</v>
      </c>
      <c r="C3" s="139"/>
      <c r="D3" s="140"/>
      <c r="E3" s="26" t="s">
        <v>70</v>
      </c>
      <c r="F3" s="141" t="s">
        <v>184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ht="45" x14ac:dyDescent="0.25">
      <c r="A4" s="25" t="s">
        <v>71</v>
      </c>
      <c r="B4" s="144" t="s">
        <v>185</v>
      </c>
      <c r="C4" s="145"/>
      <c r="D4" s="146"/>
      <c r="E4" s="56" t="s">
        <v>2</v>
      </c>
      <c r="F4" s="128" t="str">
        <f>IF(AND(F38&gt;=1,IF(B4&lt;&gt;"",F36&gt;=4,F36&gt;=7)),"SI CUMPLE","NO CUMPLE")</f>
        <v>SI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165" x14ac:dyDescent="0.25">
      <c r="A6" s="30" t="s">
        <v>186</v>
      </c>
      <c r="B6" s="30" t="s">
        <v>187</v>
      </c>
      <c r="C6" s="9">
        <v>41949</v>
      </c>
      <c r="D6" s="8">
        <v>42068</v>
      </c>
      <c r="E6" s="7" t="s">
        <v>149</v>
      </c>
      <c r="F6" s="10">
        <f>DATEDIF(C6,D6+1,"y")</f>
        <v>0</v>
      </c>
      <c r="G6" s="10">
        <f>DATEDIF(C6,D6+1,"ym")</f>
        <v>4</v>
      </c>
      <c r="H6" s="10">
        <f>IF(D6=0,0,DATEDIF(C6,D6+1,"md"))+ROUNDDOWN(I6/8,0)</f>
        <v>0</v>
      </c>
      <c r="I6" s="11">
        <v>0</v>
      </c>
      <c r="J6" s="37"/>
      <c r="K6" s="101" t="s">
        <v>154</v>
      </c>
      <c r="L6" s="14"/>
      <c r="M6" s="14"/>
      <c r="N6" s="14"/>
    </row>
    <row r="7" spans="1:14" s="1" customFormat="1" ht="165" x14ac:dyDescent="0.25">
      <c r="A7" s="30" t="s">
        <v>188</v>
      </c>
      <c r="B7" s="30" t="s">
        <v>189</v>
      </c>
      <c r="C7" s="9">
        <v>41593</v>
      </c>
      <c r="D7" s="8">
        <v>41774</v>
      </c>
      <c r="E7" s="7" t="s">
        <v>149</v>
      </c>
      <c r="F7" s="10">
        <f>DATEDIF(C7,D7+1,"y")</f>
        <v>0</v>
      </c>
      <c r="G7" s="10">
        <f>DATEDIF(C7,D7+1,"ym")</f>
        <v>6</v>
      </c>
      <c r="H7" s="10">
        <f>IF(D7=0,0,DATEDIF(C7,D7+1,"md"))+ROUNDDOWN(I7/8,0)</f>
        <v>1</v>
      </c>
      <c r="I7" s="11">
        <v>0</v>
      </c>
      <c r="J7" s="37"/>
      <c r="K7" s="101" t="s">
        <v>154</v>
      </c>
      <c r="L7" s="14"/>
      <c r="M7" s="14"/>
      <c r="N7" s="14"/>
    </row>
    <row r="8" spans="1:14" s="1" customFormat="1" ht="150" x14ac:dyDescent="0.25">
      <c r="A8" s="30" t="s">
        <v>190</v>
      </c>
      <c r="B8" s="30" t="s">
        <v>191</v>
      </c>
      <c r="C8" s="9">
        <v>40674</v>
      </c>
      <c r="D8" s="9">
        <v>40705</v>
      </c>
      <c r="E8" s="7" t="s">
        <v>149</v>
      </c>
      <c r="F8" s="10">
        <f>DATEDIF(C8,D8+1,"y")</f>
        <v>0</v>
      </c>
      <c r="G8" s="10">
        <f>DATEDIF(C8,D8+1,"ym")</f>
        <v>1</v>
      </c>
      <c r="H8" s="10">
        <f>IF(D8=0,0,DATEDIF(C8,D8+1,"md"))+ROUNDDOWN(I8/8,0)</f>
        <v>1</v>
      </c>
      <c r="I8" s="11">
        <v>0</v>
      </c>
      <c r="J8" s="37"/>
      <c r="K8" s="101" t="s">
        <v>154</v>
      </c>
      <c r="L8" s="14"/>
      <c r="M8" s="14"/>
      <c r="N8" s="14"/>
    </row>
    <row r="9" spans="1:14" s="1" customFormat="1" ht="150" x14ac:dyDescent="0.25">
      <c r="A9" s="30" t="s">
        <v>190</v>
      </c>
      <c r="B9" s="30" t="s">
        <v>192</v>
      </c>
      <c r="C9" s="9">
        <v>40734</v>
      </c>
      <c r="D9" s="9">
        <v>40796</v>
      </c>
      <c r="E9" s="7" t="s">
        <v>149</v>
      </c>
      <c r="F9" s="10">
        <f>DATEDIF(C9,D9+1,"y")</f>
        <v>0</v>
      </c>
      <c r="G9" s="10">
        <f>DATEDIF(C9,D9+1,"ym")</f>
        <v>2</v>
      </c>
      <c r="H9" s="10">
        <f>IF(D9=0,0,DATEDIF(C9,D9+1,"md"))+ROUNDDOWN(I9/8,0)</f>
        <v>1</v>
      </c>
      <c r="I9" s="11">
        <v>0</v>
      </c>
      <c r="J9" s="37"/>
      <c r="K9" s="101" t="s">
        <v>154</v>
      </c>
      <c r="L9" s="14"/>
      <c r="M9" s="14"/>
      <c r="N9" s="14"/>
    </row>
    <row r="10" spans="1:14" s="1" customFormat="1" ht="120" x14ac:dyDescent="0.25">
      <c r="A10" s="30" t="s">
        <v>190</v>
      </c>
      <c r="B10" s="30" t="s">
        <v>193</v>
      </c>
      <c r="C10" s="9">
        <v>40934</v>
      </c>
      <c r="D10" s="9">
        <v>40965</v>
      </c>
      <c r="E10" s="7" t="s">
        <v>149</v>
      </c>
      <c r="F10" s="10">
        <f t="shared" ref="F10:F23" si="0">DATEDIF(C10,D10+1,"y")</f>
        <v>0</v>
      </c>
      <c r="G10" s="10">
        <f t="shared" ref="G10:G23" si="1">DATEDIF(C10,D10+1,"ym")</f>
        <v>1</v>
      </c>
      <c r="H10" s="10">
        <f t="shared" ref="H10:H23" si="2">IF(D10=0,0,DATEDIF(C10,D10+1,"md"))+ROUNDDOWN(I10/8,0)</f>
        <v>1</v>
      </c>
      <c r="I10" s="11">
        <v>0</v>
      </c>
      <c r="J10" s="37"/>
      <c r="K10" s="101" t="s">
        <v>154</v>
      </c>
      <c r="L10" s="14"/>
      <c r="M10" s="14"/>
      <c r="N10" s="14"/>
    </row>
    <row r="11" spans="1:14" s="1" customFormat="1" ht="120" x14ac:dyDescent="0.25">
      <c r="A11" s="30" t="s">
        <v>190</v>
      </c>
      <c r="B11" s="30" t="s">
        <v>194</v>
      </c>
      <c r="C11" s="9">
        <v>40959</v>
      </c>
      <c r="D11" s="9">
        <v>40973</v>
      </c>
      <c r="E11" s="7" t="s">
        <v>149</v>
      </c>
      <c r="F11" s="10">
        <f t="shared" si="0"/>
        <v>0</v>
      </c>
      <c r="G11" s="10">
        <f t="shared" si="1"/>
        <v>0</v>
      </c>
      <c r="H11" s="10">
        <f t="shared" si="2"/>
        <v>15</v>
      </c>
      <c r="I11" s="11">
        <v>0</v>
      </c>
      <c r="J11" s="37"/>
      <c r="K11" s="101" t="s">
        <v>154</v>
      </c>
      <c r="L11" s="14"/>
      <c r="M11" s="14"/>
      <c r="N11" s="14"/>
    </row>
    <row r="12" spans="1:14" s="1" customFormat="1" ht="105" x14ac:dyDescent="0.25">
      <c r="A12" s="30" t="s">
        <v>190</v>
      </c>
      <c r="B12" s="30" t="s">
        <v>195</v>
      </c>
      <c r="C12" s="9">
        <v>41161</v>
      </c>
      <c r="D12" s="9">
        <v>41425</v>
      </c>
      <c r="E12" s="7" t="s">
        <v>149</v>
      </c>
      <c r="F12" s="10">
        <f t="shared" si="0"/>
        <v>0</v>
      </c>
      <c r="G12" s="10">
        <f t="shared" si="1"/>
        <v>8</v>
      </c>
      <c r="H12" s="10">
        <f t="shared" si="2"/>
        <v>23</v>
      </c>
      <c r="I12" s="11">
        <v>0</v>
      </c>
      <c r="J12" s="37"/>
      <c r="K12" s="101" t="s">
        <v>154</v>
      </c>
      <c r="L12" s="14"/>
      <c r="M12" s="14"/>
      <c r="N12" s="14"/>
    </row>
    <row r="13" spans="1:14" s="1" customFormat="1" ht="75" x14ac:dyDescent="0.25">
      <c r="A13" s="30" t="s">
        <v>190</v>
      </c>
      <c r="B13" s="30" t="s">
        <v>196</v>
      </c>
      <c r="C13" s="9">
        <v>40471</v>
      </c>
      <c r="D13" s="9">
        <v>40630</v>
      </c>
      <c r="E13" s="7" t="s">
        <v>149</v>
      </c>
      <c r="F13" s="10">
        <f t="shared" si="0"/>
        <v>0</v>
      </c>
      <c r="G13" s="10">
        <f t="shared" si="1"/>
        <v>5</v>
      </c>
      <c r="H13" s="10">
        <f t="shared" si="2"/>
        <v>9</v>
      </c>
      <c r="I13" s="11">
        <v>0</v>
      </c>
      <c r="J13" s="37"/>
      <c r="K13" s="101" t="s">
        <v>154</v>
      </c>
      <c r="L13" s="14"/>
      <c r="M13" s="14"/>
      <c r="N13" s="14"/>
    </row>
    <row r="14" spans="1:14" s="1" customFormat="1" ht="60" x14ac:dyDescent="0.25">
      <c r="A14" s="30" t="s">
        <v>197</v>
      </c>
      <c r="B14" s="30" t="s">
        <v>198</v>
      </c>
      <c r="C14" s="9">
        <v>40826</v>
      </c>
      <c r="D14" s="9">
        <v>40909</v>
      </c>
      <c r="E14" s="7" t="s">
        <v>149</v>
      </c>
      <c r="F14" s="10">
        <f t="shared" si="0"/>
        <v>0</v>
      </c>
      <c r="G14" s="10">
        <f t="shared" si="1"/>
        <v>2</v>
      </c>
      <c r="H14" s="10">
        <f t="shared" si="2"/>
        <v>23</v>
      </c>
      <c r="I14" s="11">
        <v>0</v>
      </c>
      <c r="J14" s="37"/>
      <c r="K14" s="101" t="s">
        <v>154</v>
      </c>
      <c r="L14" s="14"/>
      <c r="M14" s="14"/>
      <c r="N14" s="14"/>
    </row>
    <row r="15" spans="1:14" s="1" customFormat="1" ht="90" x14ac:dyDescent="0.25">
      <c r="A15" s="30" t="s">
        <v>199</v>
      </c>
      <c r="B15" s="30" t="s">
        <v>200</v>
      </c>
      <c r="C15" s="9">
        <v>40444</v>
      </c>
      <c r="D15" s="9">
        <v>40470</v>
      </c>
      <c r="E15" s="7" t="s">
        <v>149</v>
      </c>
      <c r="F15" s="10">
        <f t="shared" si="0"/>
        <v>0</v>
      </c>
      <c r="G15" s="10">
        <f t="shared" si="1"/>
        <v>0</v>
      </c>
      <c r="H15" s="10">
        <f t="shared" si="2"/>
        <v>27</v>
      </c>
      <c r="I15" s="11">
        <v>0</v>
      </c>
      <c r="J15" s="37"/>
      <c r="K15" s="101" t="s">
        <v>154</v>
      </c>
      <c r="L15" s="14"/>
      <c r="M15" s="14"/>
      <c r="N15" s="14"/>
    </row>
    <row r="16" spans="1:14" s="1" customFormat="1" ht="45" x14ac:dyDescent="0.25">
      <c r="A16" s="30" t="s">
        <v>201</v>
      </c>
      <c r="B16" s="30" t="s">
        <v>202</v>
      </c>
      <c r="C16" s="9"/>
      <c r="D16" s="9"/>
      <c r="E16" s="7" t="s">
        <v>149</v>
      </c>
      <c r="F16" s="10">
        <f t="shared" si="0"/>
        <v>0</v>
      </c>
      <c r="G16" s="10">
        <f t="shared" si="1"/>
        <v>0</v>
      </c>
      <c r="H16" s="10">
        <f t="shared" si="2"/>
        <v>30</v>
      </c>
      <c r="I16" s="11">
        <v>240</v>
      </c>
      <c r="J16" s="37"/>
      <c r="K16" s="101" t="s">
        <v>154</v>
      </c>
      <c r="L16" s="14"/>
      <c r="M16" s="14"/>
      <c r="N16" s="14"/>
    </row>
    <row r="17" spans="1:14" s="1" customFormat="1" ht="105" x14ac:dyDescent="0.25">
      <c r="A17" s="30" t="s">
        <v>203</v>
      </c>
      <c r="B17" s="30" t="s">
        <v>204</v>
      </c>
      <c r="C17" s="9">
        <v>39906</v>
      </c>
      <c r="D17" s="9">
        <v>40119</v>
      </c>
      <c r="E17" s="7" t="s">
        <v>149</v>
      </c>
      <c r="F17" s="10">
        <f t="shared" si="0"/>
        <v>0</v>
      </c>
      <c r="G17" s="10">
        <f t="shared" si="1"/>
        <v>7</v>
      </c>
      <c r="H17" s="10">
        <f t="shared" si="2"/>
        <v>0</v>
      </c>
      <c r="I17" s="11">
        <v>0</v>
      </c>
      <c r="J17" s="37"/>
      <c r="K17" s="101" t="s">
        <v>154</v>
      </c>
      <c r="L17" s="14"/>
      <c r="M17" s="14"/>
      <c r="N17" s="14"/>
    </row>
    <row r="18" spans="1:14" s="1" customFormat="1" ht="150" x14ac:dyDescent="0.25">
      <c r="A18" s="30" t="s">
        <v>203</v>
      </c>
      <c r="B18" s="30" t="s">
        <v>205</v>
      </c>
      <c r="C18" s="9">
        <v>39506</v>
      </c>
      <c r="D18" s="9">
        <v>39871</v>
      </c>
      <c r="E18" s="7" t="s">
        <v>149</v>
      </c>
      <c r="F18" s="10">
        <f t="shared" si="0"/>
        <v>1</v>
      </c>
      <c r="G18" s="10">
        <f t="shared" si="1"/>
        <v>0</v>
      </c>
      <c r="H18" s="10">
        <f t="shared" si="2"/>
        <v>0</v>
      </c>
      <c r="I18" s="11">
        <v>0</v>
      </c>
      <c r="J18" s="37"/>
      <c r="K18" s="101" t="s">
        <v>154</v>
      </c>
      <c r="L18" s="14"/>
      <c r="M18" s="14"/>
      <c r="N18" s="14"/>
    </row>
    <row r="19" spans="1:14" s="1" customFormat="1" ht="65.25" customHeight="1" x14ac:dyDescent="0.25">
      <c r="A19" s="30" t="s">
        <v>203</v>
      </c>
      <c r="B19" s="30" t="s">
        <v>205</v>
      </c>
      <c r="C19" s="9">
        <v>39142</v>
      </c>
      <c r="D19" s="9">
        <v>39431</v>
      </c>
      <c r="E19" s="7" t="s">
        <v>149</v>
      </c>
      <c r="F19" s="10">
        <f t="shared" si="0"/>
        <v>0</v>
      </c>
      <c r="G19" s="10">
        <f t="shared" si="1"/>
        <v>9</v>
      </c>
      <c r="H19" s="10">
        <f t="shared" si="2"/>
        <v>15</v>
      </c>
      <c r="I19" s="11">
        <v>0</v>
      </c>
      <c r="J19" s="37"/>
      <c r="K19" s="101" t="s">
        <v>154</v>
      </c>
      <c r="L19" s="14"/>
      <c r="M19" s="14"/>
      <c r="N19" s="14"/>
    </row>
    <row r="20" spans="1:14" ht="150" x14ac:dyDescent="0.25">
      <c r="A20" s="30" t="s">
        <v>203</v>
      </c>
      <c r="B20" s="30" t="s">
        <v>205</v>
      </c>
      <c r="C20" s="9">
        <v>38744</v>
      </c>
      <c r="D20" s="9">
        <v>39077</v>
      </c>
      <c r="E20" s="7" t="s">
        <v>149</v>
      </c>
      <c r="F20" s="10">
        <f t="shared" si="0"/>
        <v>0</v>
      </c>
      <c r="G20" s="10">
        <f t="shared" si="1"/>
        <v>11</v>
      </c>
      <c r="H20" s="10">
        <f t="shared" si="2"/>
        <v>0</v>
      </c>
      <c r="I20" s="11">
        <v>0</v>
      </c>
      <c r="J20" s="37"/>
      <c r="K20" s="101" t="s">
        <v>154</v>
      </c>
      <c r="L20" s="14"/>
      <c r="M20" s="14"/>
      <c r="N20" s="14"/>
    </row>
    <row r="21" spans="1:14" ht="75" x14ac:dyDescent="0.25">
      <c r="A21" s="30" t="s">
        <v>203</v>
      </c>
      <c r="B21" s="30" t="s">
        <v>206</v>
      </c>
      <c r="C21" s="8">
        <v>37834</v>
      </c>
      <c r="D21" s="9">
        <v>37985</v>
      </c>
      <c r="E21" s="7" t="s">
        <v>149</v>
      </c>
      <c r="F21" s="10">
        <f t="shared" si="0"/>
        <v>0</v>
      </c>
      <c r="G21" s="10">
        <f t="shared" si="1"/>
        <v>4</v>
      </c>
      <c r="H21" s="10">
        <f t="shared" si="2"/>
        <v>30</v>
      </c>
      <c r="I21" s="11">
        <v>0</v>
      </c>
      <c r="J21" s="37"/>
      <c r="K21" s="101" t="s">
        <v>154</v>
      </c>
      <c r="L21" s="14"/>
      <c r="M21" s="14"/>
      <c r="N21" s="14"/>
    </row>
    <row r="22" spans="1:14" ht="105" x14ac:dyDescent="0.25">
      <c r="A22" s="30" t="s">
        <v>203</v>
      </c>
      <c r="B22" s="30" t="s">
        <v>207</v>
      </c>
      <c r="C22" s="9">
        <v>37617</v>
      </c>
      <c r="D22" s="9">
        <v>37710</v>
      </c>
      <c r="E22" s="7" t="s">
        <v>149</v>
      </c>
      <c r="F22" s="10">
        <f t="shared" si="0"/>
        <v>0</v>
      </c>
      <c r="G22" s="10">
        <f t="shared" si="1"/>
        <v>3</v>
      </c>
      <c r="H22" s="10">
        <f t="shared" si="2"/>
        <v>4</v>
      </c>
      <c r="I22" s="11">
        <v>0</v>
      </c>
      <c r="J22" s="37"/>
      <c r="K22" s="101" t="s">
        <v>154</v>
      </c>
      <c r="L22" s="14"/>
      <c r="M22" s="14"/>
      <c r="N22" s="14"/>
    </row>
    <row r="23" spans="1:14" ht="60" x14ac:dyDescent="0.25">
      <c r="A23" s="30" t="s">
        <v>203</v>
      </c>
      <c r="B23" s="30" t="s">
        <v>208</v>
      </c>
      <c r="C23" s="9">
        <v>37372</v>
      </c>
      <c r="D23" s="9">
        <v>37616</v>
      </c>
      <c r="E23" s="7" t="s">
        <v>149</v>
      </c>
      <c r="F23" s="10">
        <f t="shared" si="0"/>
        <v>0</v>
      </c>
      <c r="G23" s="10">
        <f t="shared" si="1"/>
        <v>8</v>
      </c>
      <c r="H23" s="10">
        <f t="shared" si="2"/>
        <v>1</v>
      </c>
      <c r="I23" s="11">
        <v>0</v>
      </c>
      <c r="J23" s="37"/>
      <c r="K23" s="101" t="s">
        <v>154</v>
      </c>
      <c r="L23" s="14"/>
      <c r="M23" s="14"/>
      <c r="N23" s="14"/>
    </row>
    <row r="24" spans="1:14" ht="60" x14ac:dyDescent="0.25">
      <c r="A24" s="30" t="s">
        <v>203</v>
      </c>
      <c r="B24" s="30" t="s">
        <v>208</v>
      </c>
      <c r="C24" s="9">
        <v>37347</v>
      </c>
      <c r="D24" s="9">
        <v>37371</v>
      </c>
      <c r="E24" s="7" t="s">
        <v>149</v>
      </c>
      <c r="F24" s="10">
        <f>DATEDIF(C24,D24+1,"y")</f>
        <v>0</v>
      </c>
      <c r="G24" s="10">
        <f>DATEDIF(C24,D24+1,"ym")</f>
        <v>0</v>
      </c>
      <c r="H24" s="10">
        <f>IF(D24=0,0,DATEDIF(C24,D24+1,"md"))+ROUNDDOWN(I24/8,0)</f>
        <v>25</v>
      </c>
      <c r="I24" s="11">
        <v>0</v>
      </c>
      <c r="J24" s="37"/>
      <c r="K24" s="101" t="s">
        <v>154</v>
      </c>
      <c r="L24" s="14"/>
      <c r="M24" s="14"/>
      <c r="N24" s="14"/>
    </row>
    <row r="25" spans="1:14" ht="60" x14ac:dyDescent="0.25">
      <c r="A25" s="30" t="s">
        <v>209</v>
      </c>
      <c r="B25" s="30" t="s">
        <v>210</v>
      </c>
      <c r="C25" s="9"/>
      <c r="D25" s="9"/>
      <c r="E25" s="7"/>
      <c r="F25" s="10"/>
      <c r="G25" s="10"/>
      <c r="H25" s="10"/>
      <c r="I25" s="11"/>
      <c r="J25" s="37" t="s">
        <v>211</v>
      </c>
      <c r="K25" s="101" t="s">
        <v>155</v>
      </c>
      <c r="L25" s="14"/>
      <c r="M25" s="14"/>
      <c r="N25" s="14"/>
    </row>
    <row r="26" spans="1:14" ht="60" x14ac:dyDescent="0.25">
      <c r="A26" s="30" t="s">
        <v>209</v>
      </c>
      <c r="B26" s="30" t="s">
        <v>210</v>
      </c>
      <c r="C26" s="9"/>
      <c r="D26" s="9"/>
      <c r="E26" s="7"/>
      <c r="F26" s="10"/>
      <c r="G26" s="10"/>
      <c r="H26" s="10"/>
      <c r="I26" s="11"/>
      <c r="J26" s="37" t="s">
        <v>211</v>
      </c>
      <c r="K26" s="101" t="s">
        <v>155</v>
      </c>
      <c r="L26" s="14"/>
      <c r="M26" s="14"/>
      <c r="N26" s="14"/>
    </row>
    <row r="27" spans="1:14" ht="60" x14ac:dyDescent="0.25">
      <c r="A27" s="30" t="s">
        <v>212</v>
      </c>
      <c r="B27" s="30" t="s">
        <v>213</v>
      </c>
      <c r="C27" s="9"/>
      <c r="D27" s="9"/>
      <c r="E27" s="7"/>
      <c r="F27" s="10"/>
      <c r="G27" s="10"/>
      <c r="H27" s="10"/>
      <c r="I27" s="11"/>
      <c r="J27" s="37" t="s">
        <v>214</v>
      </c>
      <c r="K27" s="101" t="s">
        <v>155</v>
      </c>
      <c r="L27" s="14"/>
      <c r="M27" s="14"/>
      <c r="N27" s="14"/>
    </row>
    <row r="28" spans="1:14" ht="135" x14ac:dyDescent="0.25">
      <c r="A28" s="30" t="s">
        <v>215</v>
      </c>
      <c r="B28" s="30" t="s">
        <v>216</v>
      </c>
      <c r="C28" s="9">
        <v>36237</v>
      </c>
      <c r="D28" s="9">
        <v>36297</v>
      </c>
      <c r="E28" s="7" t="s">
        <v>149</v>
      </c>
      <c r="F28" s="10">
        <v>0</v>
      </c>
      <c r="G28" s="10">
        <v>2</v>
      </c>
      <c r="H28" s="10">
        <v>0</v>
      </c>
      <c r="I28" s="11">
        <v>0</v>
      </c>
      <c r="J28" s="37"/>
      <c r="K28" s="101" t="s">
        <v>154</v>
      </c>
      <c r="L28" s="14"/>
      <c r="M28" s="14"/>
      <c r="N28" s="14"/>
    </row>
    <row r="29" spans="1:14" ht="30" x14ac:dyDescent="0.25">
      <c r="A29" s="30" t="s">
        <v>217</v>
      </c>
      <c r="B29" s="30" t="s">
        <v>218</v>
      </c>
      <c r="C29" s="9">
        <v>35362</v>
      </c>
      <c r="D29" s="9">
        <v>35453</v>
      </c>
      <c r="E29" s="7" t="s">
        <v>149</v>
      </c>
      <c r="F29" s="10">
        <v>0</v>
      </c>
      <c r="G29" s="10">
        <v>3</v>
      </c>
      <c r="H29" s="10">
        <v>0</v>
      </c>
      <c r="I29" s="11">
        <v>0</v>
      </c>
      <c r="J29" s="37"/>
      <c r="K29" s="101" t="s">
        <v>154</v>
      </c>
      <c r="L29" s="14"/>
      <c r="M29" s="14"/>
      <c r="N29" s="14"/>
    </row>
    <row r="30" spans="1:14" ht="30" x14ac:dyDescent="0.25">
      <c r="A30" s="30" t="s">
        <v>217</v>
      </c>
      <c r="B30" s="30" t="s">
        <v>219</v>
      </c>
      <c r="C30" s="9">
        <v>35142</v>
      </c>
      <c r="D30" s="9">
        <v>35342</v>
      </c>
      <c r="E30" s="7" t="s">
        <v>149</v>
      </c>
      <c r="F30" s="10">
        <v>0</v>
      </c>
      <c r="G30" s="10">
        <v>6</v>
      </c>
      <c r="H30" s="10">
        <v>16</v>
      </c>
      <c r="I30" s="11">
        <v>0</v>
      </c>
      <c r="J30" s="37"/>
      <c r="K30" s="101" t="s">
        <v>154</v>
      </c>
      <c r="L30" s="14"/>
      <c r="M30" s="14"/>
      <c r="N30" s="14"/>
    </row>
    <row r="31" spans="1:14" ht="30" x14ac:dyDescent="0.25">
      <c r="A31" s="30" t="s">
        <v>217</v>
      </c>
      <c r="B31" s="30" t="s">
        <v>220</v>
      </c>
      <c r="C31" s="9">
        <v>33309</v>
      </c>
      <c r="D31" s="9">
        <v>33734</v>
      </c>
      <c r="E31" s="7" t="s">
        <v>116</v>
      </c>
      <c r="F31" s="10">
        <v>1</v>
      </c>
      <c r="G31" s="10">
        <v>1</v>
      </c>
      <c r="H31" s="10">
        <v>28</v>
      </c>
      <c r="I31" s="11">
        <v>0</v>
      </c>
      <c r="J31" s="37"/>
      <c r="K31" s="101" t="s">
        <v>154</v>
      </c>
      <c r="L31" s="14"/>
      <c r="M31" s="14"/>
      <c r="N31" s="14"/>
    </row>
    <row r="32" spans="1:14" ht="45" x14ac:dyDescent="0.25">
      <c r="A32" s="30" t="s">
        <v>217</v>
      </c>
      <c r="B32" s="30" t="s">
        <v>221</v>
      </c>
      <c r="C32" s="9">
        <v>33256</v>
      </c>
      <c r="D32" s="9">
        <v>33309</v>
      </c>
      <c r="E32" s="7" t="s">
        <v>116</v>
      </c>
      <c r="F32" s="10">
        <v>0</v>
      </c>
      <c r="G32" s="10">
        <v>1</v>
      </c>
      <c r="H32" s="10">
        <v>24</v>
      </c>
      <c r="I32" s="11">
        <v>0</v>
      </c>
      <c r="J32" s="37"/>
      <c r="K32" s="101" t="s">
        <v>154</v>
      </c>
      <c r="L32" s="14"/>
      <c r="M32" s="14"/>
      <c r="N32" s="14"/>
    </row>
    <row r="33" spans="1:14" x14ac:dyDescent="0.25">
      <c r="A33" s="36"/>
      <c r="B33" s="36"/>
      <c r="C33" s="28"/>
      <c r="D33" s="28"/>
      <c r="E33" s="28"/>
      <c r="F33" s="10">
        <f>DATEDIF(C33,D33+1,"y")</f>
        <v>0</v>
      </c>
      <c r="G33" s="10">
        <f>DATEDIF(C33,D33+1,"ym")</f>
        <v>0</v>
      </c>
      <c r="H33" s="10">
        <f>IF(D33=0,0,DATEDIF(C33,D33+1,"md"))+ROUNDDOWN(I33/8,0)</f>
        <v>0</v>
      </c>
      <c r="I33" s="11">
        <v>0</v>
      </c>
      <c r="J33" s="38"/>
      <c r="K33" s="102"/>
      <c r="L33" s="14"/>
      <c r="M33" s="14"/>
      <c r="N33" s="14"/>
    </row>
    <row r="34" spans="1:14" x14ac:dyDescent="0.25">
      <c r="A34" s="54"/>
      <c r="B34" s="54"/>
      <c r="C34" s="54"/>
      <c r="D34" s="54"/>
      <c r="E34" s="54"/>
      <c r="F34" s="12"/>
      <c r="G34" s="13"/>
      <c r="H34" s="13"/>
      <c r="I34" s="13"/>
      <c r="J34" s="14"/>
      <c r="K34" s="86"/>
      <c r="L34" s="14"/>
      <c r="M34" s="14"/>
      <c r="N34" s="14"/>
    </row>
    <row r="35" spans="1:14" x14ac:dyDescent="0.25">
      <c r="A35" s="54"/>
      <c r="B35" s="54"/>
      <c r="C35" s="54"/>
      <c r="D35" s="54"/>
      <c r="E35" s="15" t="s">
        <v>14</v>
      </c>
      <c r="F35" s="16">
        <f>SUMIFS(F$6:F$33,$K$6:K33,"SI")</f>
        <v>2</v>
      </c>
      <c r="G35" s="16">
        <f>SUMIFS(G$6:G$33,$K$6:$K$33,"SI")</f>
        <v>84</v>
      </c>
      <c r="H35" s="16">
        <f>SUMIFS(H$6:H$33,$K$6:$K$33,"SI")</f>
        <v>274</v>
      </c>
      <c r="I35" s="32"/>
      <c r="J35" s="162" t="s">
        <v>15</v>
      </c>
      <c r="K35" s="162"/>
      <c r="L35" s="14"/>
      <c r="M35" s="14"/>
      <c r="N35" s="14"/>
    </row>
    <row r="36" spans="1:14" x14ac:dyDescent="0.25">
      <c r="A36" s="54"/>
      <c r="B36" s="54"/>
      <c r="C36" s="54"/>
      <c r="D36" s="54"/>
      <c r="E36" s="17" t="s">
        <v>16</v>
      </c>
      <c r="F36" s="18">
        <f>F35+J36</f>
        <v>9</v>
      </c>
      <c r="G36" s="18">
        <f>G35-(ROUNDDOWN((G35+K36)/12,0)*12)+K36</f>
        <v>9</v>
      </c>
      <c r="H36" s="18">
        <f>H35-(K36*30)</f>
        <v>4</v>
      </c>
      <c r="I36" s="32"/>
      <c r="J36" s="103">
        <f>ROUNDDOWN((G35+K36)/12,0)</f>
        <v>7</v>
      </c>
      <c r="K36" s="103">
        <f>ROUNDDOWN(H35/30,0)</f>
        <v>9</v>
      </c>
      <c r="L36" s="54"/>
      <c r="M36" s="54"/>
      <c r="N36" s="54"/>
    </row>
    <row r="37" spans="1:14" x14ac:dyDescent="0.25">
      <c r="A37" s="54"/>
      <c r="B37" s="54"/>
      <c r="C37" s="54"/>
      <c r="D37" s="54"/>
      <c r="E37" s="19" t="s">
        <v>17</v>
      </c>
      <c r="F37" s="16">
        <f>SUMIFS(F$6:F$33,$E$6:$E$33,"AMBIENTAL",$K$6:$K$33,"SI")</f>
        <v>1</v>
      </c>
      <c r="G37" s="16">
        <f>SUMIFS(G$6:G$33,$E$6:$E$33,"AMBIENTAL",$K$6:$K$33,"SI")</f>
        <v>82</v>
      </c>
      <c r="H37" s="16">
        <f>SUMIFS(H$6:H$33,$E$6:$E$33,"AMBIENTAL",$K$6:$K$33,"SI")</f>
        <v>222</v>
      </c>
      <c r="I37" s="32"/>
      <c r="J37" s="103"/>
      <c r="K37" s="103"/>
      <c r="L37" s="54"/>
      <c r="M37" s="54"/>
      <c r="N37" s="54"/>
    </row>
    <row r="38" spans="1:14" x14ac:dyDescent="0.25">
      <c r="A38" s="54"/>
      <c r="B38" s="54"/>
      <c r="C38" s="54"/>
      <c r="D38" s="54"/>
      <c r="E38" s="20" t="s">
        <v>18</v>
      </c>
      <c r="F38" s="21">
        <f>F37+J38</f>
        <v>8</v>
      </c>
      <c r="G38" s="21">
        <f>G37-(ROUNDDOWN((G37+K38)/12,0)*12)+K38</f>
        <v>5</v>
      </c>
      <c r="H38" s="21">
        <f>H37-(K38*30)</f>
        <v>12</v>
      </c>
      <c r="I38" s="32"/>
      <c r="J38" s="103">
        <f>ROUNDDOWN((G37+K38)/12,0)</f>
        <v>7</v>
      </c>
      <c r="K38" s="103">
        <f>ROUNDDOWN(H37/30,0)</f>
        <v>7</v>
      </c>
      <c r="L38" s="54"/>
      <c r="M38" s="54"/>
      <c r="N38" s="54"/>
    </row>
    <row r="39" spans="1:14" x14ac:dyDescent="0.25">
      <c r="A39" s="54"/>
      <c r="B39" s="54"/>
      <c r="C39" s="54"/>
      <c r="D39" s="54"/>
      <c r="E39" s="19" t="s">
        <v>19</v>
      </c>
      <c r="F39" s="16">
        <f>SUMIFS(F$6:F$33,$E$6:$E$33,"GENERAL",$K$6:$K$33,"SI")</f>
        <v>1</v>
      </c>
      <c r="G39" s="16">
        <f>SUMIFS(G$6:G$33,$E$6:$E$33,"GENERAL",$K$6:$K$33,"SI")</f>
        <v>2</v>
      </c>
      <c r="H39" s="16">
        <f>SUMIFS(H$6:H$33,$E$6:$E$33,"GENERAL",$K$6:$K$33,"SI")</f>
        <v>52</v>
      </c>
      <c r="I39" s="32"/>
      <c r="J39" s="103"/>
      <c r="K39" s="103"/>
      <c r="L39" s="54"/>
      <c r="M39" s="54"/>
      <c r="N39" s="54"/>
    </row>
    <row r="40" spans="1:14" x14ac:dyDescent="0.25">
      <c r="A40" s="54"/>
      <c r="B40" s="54"/>
      <c r="C40" s="54"/>
      <c r="D40" s="54"/>
      <c r="E40" s="22" t="s">
        <v>20</v>
      </c>
      <c r="F40" s="23">
        <f>F39+J40</f>
        <v>1</v>
      </c>
      <c r="G40" s="23">
        <f>G39-(ROUNDDOWN((G39+K40)/12,0)*12)+K40</f>
        <v>3</v>
      </c>
      <c r="H40" s="23">
        <f>H39-(K40*30)</f>
        <v>22</v>
      </c>
      <c r="I40" s="32"/>
      <c r="J40" s="103">
        <f>ROUNDDOWN((G39+K40)/12,0)</f>
        <v>0</v>
      </c>
      <c r="K40" s="103">
        <f>ROUNDDOWN(H39/30,0)</f>
        <v>1</v>
      </c>
      <c r="L40" s="54"/>
      <c r="M40" s="54"/>
      <c r="N40" s="54"/>
    </row>
    <row r="41" spans="1:14" x14ac:dyDescent="0.25">
      <c r="A41" s="137" t="s">
        <v>76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54"/>
      <c r="M41" s="54"/>
      <c r="N41" s="54"/>
    </row>
    <row r="42" spans="1:14" x14ac:dyDescent="0.25">
      <c r="A42" s="54"/>
      <c r="B42" s="54"/>
      <c r="C42" s="54"/>
      <c r="D42" s="54"/>
      <c r="E42" s="54"/>
      <c r="F42" s="54"/>
      <c r="G42" s="88"/>
      <c r="H42" s="87"/>
      <c r="I42" s="87"/>
      <c r="J42" s="54"/>
      <c r="K42" s="85"/>
      <c r="L42" s="54"/>
      <c r="M42" s="54"/>
      <c r="N42" s="54"/>
    </row>
    <row r="43" spans="1:14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14"/>
      <c r="K43" s="85"/>
      <c r="L43" s="54"/>
      <c r="M43" s="54"/>
      <c r="N43" s="54"/>
    </row>
    <row r="44" spans="1:14" ht="15.75" thickBot="1" x14ac:dyDescent="0.3">
      <c r="A44" s="54"/>
      <c r="B44" s="126"/>
      <c r="C44" s="54"/>
      <c r="D44" s="126"/>
      <c r="E44" s="126"/>
      <c r="F44" s="54"/>
      <c r="G44" s="54"/>
      <c r="H44" s="54"/>
      <c r="I44" s="126"/>
      <c r="J44" s="127"/>
      <c r="K44" s="85"/>
      <c r="L44" s="54"/>
      <c r="M44" s="54"/>
      <c r="N44" s="54"/>
    </row>
    <row r="45" spans="1:14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14"/>
      <c r="K45" s="85"/>
      <c r="L45" s="54"/>
      <c r="M45" s="54"/>
      <c r="N45" s="54"/>
    </row>
    <row r="46" spans="1:14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14"/>
      <c r="K46" s="85"/>
      <c r="L46" s="54"/>
      <c r="M46" s="54"/>
      <c r="N46" s="54"/>
    </row>
    <row r="47" spans="1:14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14"/>
      <c r="K47" s="85"/>
      <c r="L47" s="54"/>
      <c r="M47" s="54"/>
      <c r="N47" s="54"/>
    </row>
    <row r="48" spans="1:14" ht="15.75" thickBot="1" x14ac:dyDescent="0.3">
      <c r="A48" s="54"/>
      <c r="B48" s="126"/>
      <c r="C48" s="54"/>
      <c r="D48" s="126"/>
      <c r="E48" s="126"/>
      <c r="F48" s="54"/>
      <c r="G48" s="54"/>
      <c r="H48" s="54"/>
      <c r="I48" s="126"/>
      <c r="J48" s="127"/>
      <c r="K48" s="85"/>
      <c r="L48" s="54"/>
      <c r="M48" s="54"/>
      <c r="N48" s="54"/>
    </row>
    <row r="49" spans="1:14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14"/>
      <c r="K49" s="85"/>
      <c r="L49" s="54"/>
      <c r="M49" s="54"/>
      <c r="N49" s="54"/>
    </row>
    <row r="50" spans="1:14" x14ac:dyDescent="0.25">
      <c r="A50" s="54"/>
      <c r="B50" s="54"/>
      <c r="C50" s="54"/>
      <c r="D50" s="54"/>
      <c r="E50" s="54"/>
      <c r="F50" s="54"/>
      <c r="G50" s="54"/>
      <c r="H50" s="54"/>
      <c r="I50" s="54"/>
      <c r="J50" s="14"/>
      <c r="K50" s="85"/>
    </row>
  </sheetData>
  <sheetProtection selectLockedCells="1"/>
  <autoFilter ref="A5:K17"/>
  <sortState ref="A6:K13">
    <sortCondition descending="1" ref="C6:C13"/>
  </sortState>
  <customSheetViews>
    <customSheetView guid="{DFB4BDB3-5D3E-4DA0-A3F8-EB9B3B103ABC}" scale="99" showGridLines="0" fitToPage="1" showAutoFilter="1">
      <selection sqref="A1:K1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65" orientation="landscape" r:id="rId1"/>
      <autoFilter ref="A5:K17"/>
    </customSheetView>
  </customSheetViews>
  <mergeCells count="11">
    <mergeCell ref="A1:K1"/>
    <mergeCell ref="J2:K2"/>
    <mergeCell ref="J3:K4"/>
    <mergeCell ref="J35:K35"/>
    <mergeCell ref="A41:K41"/>
    <mergeCell ref="B2:D2"/>
    <mergeCell ref="F2:I2"/>
    <mergeCell ref="G4:I4"/>
    <mergeCell ref="B3:D3"/>
    <mergeCell ref="F3:I3"/>
    <mergeCell ref="B4:D4"/>
  </mergeCells>
  <conditionalFormatting sqref="F4:G4">
    <cfRule type="containsText" dxfId="7" priority="1" operator="containsText" text="NO">
      <formula>NOT(ISERROR(SEARCH("NO",F4)))</formula>
    </cfRule>
    <cfRule type="containsText" dxfId="6" priority="2" operator="containsText" text="SI">
      <formula>NOT(ISERROR(SEARCH("SI",F4)))</formula>
    </cfRule>
  </conditionalFormatting>
  <dataValidations count="3">
    <dataValidation type="list" allowBlank="1" showInputMessage="1" showErrorMessage="1" sqref="K6:K33">
      <formula1>"SI,NO"</formula1>
    </dataValidation>
    <dataValidation type="date" operator="greaterThan" allowBlank="1" showInputMessage="1" showErrorMessage="1" errorTitle="OJO" error="NO SE HA DIGITADO UNA FECHA VÁLIDA DD/MM/AA" promptTitle="POR FAVOR" prompt="Debe digitar una fecha DD/MM/AA" sqref="C6:D33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33">
      <formula1>"AMBIENTAL,GENERAL"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zoomScaleNormal="100" workbookViewId="0">
      <selection sqref="A1:K1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8" width="11.42578125" style="3"/>
    <col min="9" max="9" width="17.42578125" style="3" customWidth="1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ht="18.75" x14ac:dyDescent="0.25">
      <c r="A2" s="55" t="s">
        <v>0</v>
      </c>
      <c r="B2" s="148" t="s">
        <v>80</v>
      </c>
      <c r="C2" s="149"/>
      <c r="D2" s="150"/>
      <c r="E2" s="55" t="s">
        <v>1</v>
      </c>
      <c r="F2" s="151">
        <v>39820144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ht="45" customHeight="1" x14ac:dyDescent="0.25">
      <c r="A3" s="26" t="s">
        <v>69</v>
      </c>
      <c r="B3" s="138" t="s">
        <v>169</v>
      </c>
      <c r="C3" s="139"/>
      <c r="D3" s="140"/>
      <c r="E3" s="26" t="s">
        <v>70</v>
      </c>
      <c r="F3" s="141" t="s">
        <v>170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ht="45" x14ac:dyDescent="0.25">
      <c r="A4" s="25" t="s">
        <v>71</v>
      </c>
      <c r="B4" s="144" t="s">
        <v>171</v>
      </c>
      <c r="C4" s="145"/>
      <c r="D4" s="146"/>
      <c r="E4" s="56" t="s">
        <v>2</v>
      </c>
      <c r="F4" s="128" t="str">
        <f>IF(AND(F30&gt;=1,IF(B4&lt;&gt;"",F28&gt;=4,F28&gt;=7)),"SI CUMPLE","NO CUMPLE")</f>
        <v>NO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90" x14ac:dyDescent="0.25">
      <c r="A6" s="30" t="s">
        <v>172</v>
      </c>
      <c r="B6" s="30" t="s">
        <v>173</v>
      </c>
      <c r="C6" s="9">
        <v>39881</v>
      </c>
      <c r="D6" s="8">
        <v>40564</v>
      </c>
      <c r="E6" s="7" t="s">
        <v>116</v>
      </c>
      <c r="F6" s="10">
        <f>DATEDIF(C6,D6+1,"y")</f>
        <v>1</v>
      </c>
      <c r="G6" s="10">
        <f>DATEDIF(C6,D6+1,"ym")</f>
        <v>10</v>
      </c>
      <c r="H6" s="10">
        <f>IF(D6=0,0,DATEDIF(C6,D6+1,"md"))+ROUNDDOWN(I6/8,0)</f>
        <v>13</v>
      </c>
      <c r="I6" s="11">
        <v>0</v>
      </c>
      <c r="J6" s="37" t="s">
        <v>313</v>
      </c>
      <c r="K6" s="101" t="s">
        <v>154</v>
      </c>
      <c r="L6" s="14"/>
      <c r="M6" s="14"/>
      <c r="N6" s="14"/>
    </row>
    <row r="7" spans="1:14" s="1" customFormat="1" ht="90" x14ac:dyDescent="0.25">
      <c r="A7" s="30" t="s">
        <v>174</v>
      </c>
      <c r="B7" s="30" t="s">
        <v>175</v>
      </c>
      <c r="C7" s="9">
        <v>39646</v>
      </c>
      <c r="D7" s="8">
        <v>39799</v>
      </c>
      <c r="E7" s="7" t="s">
        <v>116</v>
      </c>
      <c r="F7" s="10">
        <f>DATEDIF(C7,D7+1,"y")</f>
        <v>0</v>
      </c>
      <c r="G7" s="10">
        <f>DATEDIF(C7,D7+1,"ym")</f>
        <v>5</v>
      </c>
      <c r="H7" s="10">
        <f>IF(D7=0,0,DATEDIF(C7,D7+1,"md"))+ROUNDDOWN(I7/8,0)</f>
        <v>1</v>
      </c>
      <c r="I7" s="11">
        <v>0</v>
      </c>
      <c r="J7" s="37" t="s">
        <v>313</v>
      </c>
      <c r="K7" s="101" t="s">
        <v>154</v>
      </c>
      <c r="L7" s="14"/>
      <c r="M7" s="14"/>
      <c r="N7" s="14"/>
    </row>
    <row r="8" spans="1:14" s="1" customFormat="1" ht="90" x14ac:dyDescent="0.25">
      <c r="A8" s="30" t="s">
        <v>177</v>
      </c>
      <c r="B8" s="30" t="s">
        <v>176</v>
      </c>
      <c r="C8" s="9">
        <v>39356</v>
      </c>
      <c r="D8" s="9">
        <v>39447</v>
      </c>
      <c r="E8" s="7" t="s">
        <v>116</v>
      </c>
      <c r="F8" s="10">
        <f>DATEDIF(C8,D8+1,"y")</f>
        <v>0</v>
      </c>
      <c r="G8" s="10">
        <f>DATEDIF(C8,D8+1,"ym")</f>
        <v>3</v>
      </c>
      <c r="H8" s="10">
        <f>IF(D8=0,0,DATEDIF(C8,D8+1,"md"))+ROUNDDOWN(I8/8,0)</f>
        <v>0</v>
      </c>
      <c r="I8" s="11">
        <v>0</v>
      </c>
      <c r="J8" s="37" t="s">
        <v>313</v>
      </c>
      <c r="K8" s="101" t="s">
        <v>154</v>
      </c>
      <c r="L8" s="14"/>
      <c r="M8" s="14"/>
      <c r="N8" s="14"/>
    </row>
    <row r="9" spans="1:14" s="1" customFormat="1" ht="90" x14ac:dyDescent="0.25">
      <c r="A9" s="30" t="s">
        <v>178</v>
      </c>
      <c r="B9" s="30" t="s">
        <v>179</v>
      </c>
      <c r="C9" s="9">
        <v>39356</v>
      </c>
      <c r="D9" s="9">
        <v>39423</v>
      </c>
      <c r="E9" s="7" t="s">
        <v>149</v>
      </c>
      <c r="F9" s="10">
        <f>DATEDIF(C9,D9+1,"y")</f>
        <v>0</v>
      </c>
      <c r="G9" s="10">
        <f>DATEDIF(C9,D9+1,"ym")</f>
        <v>2</v>
      </c>
      <c r="H9" s="10">
        <f>IF(D9=0,0,DATEDIF(C9,D9+1,"md"))+ROUNDDOWN(I9/8,0)</f>
        <v>7</v>
      </c>
      <c r="I9" s="11">
        <v>0</v>
      </c>
      <c r="J9" s="37" t="s">
        <v>313</v>
      </c>
      <c r="K9" s="101" t="s">
        <v>154</v>
      </c>
      <c r="L9" s="14"/>
      <c r="M9" s="14"/>
      <c r="N9" s="14"/>
    </row>
    <row r="10" spans="1:14" s="1" customFormat="1" ht="90" x14ac:dyDescent="0.25">
      <c r="A10" s="30" t="s">
        <v>181</v>
      </c>
      <c r="B10" s="30" t="s">
        <v>180</v>
      </c>
      <c r="C10" s="9">
        <v>38568</v>
      </c>
      <c r="D10" s="9">
        <v>38686</v>
      </c>
      <c r="E10" s="7" t="s">
        <v>116</v>
      </c>
      <c r="F10" s="10">
        <f t="shared" ref="F10:F23" si="0">DATEDIF(C10,D10+1,"y")</f>
        <v>0</v>
      </c>
      <c r="G10" s="10">
        <f t="shared" ref="G10:G23" si="1">DATEDIF(C10,D10+1,"ym")</f>
        <v>3</v>
      </c>
      <c r="H10" s="10">
        <f t="shared" ref="H10:H23" si="2">IF(D10=0,0,DATEDIF(C10,D10+1,"md"))+ROUNDDOWN(I10/8,0)</f>
        <v>27</v>
      </c>
      <c r="I10" s="11">
        <v>0</v>
      </c>
      <c r="J10" s="37" t="s">
        <v>313</v>
      </c>
      <c r="K10" s="101" t="s">
        <v>154</v>
      </c>
      <c r="L10" s="14"/>
      <c r="M10" s="14"/>
      <c r="N10" s="14"/>
    </row>
    <row r="11" spans="1:14" s="1" customFormat="1" ht="90" x14ac:dyDescent="0.25">
      <c r="A11" s="30" t="s">
        <v>177</v>
      </c>
      <c r="B11" s="30" t="s">
        <v>182</v>
      </c>
      <c r="C11" s="9">
        <v>41288</v>
      </c>
      <c r="D11" s="9">
        <v>41639</v>
      </c>
      <c r="E11" s="7" t="s">
        <v>116</v>
      </c>
      <c r="F11" s="10">
        <f t="shared" si="0"/>
        <v>0</v>
      </c>
      <c r="G11" s="10">
        <f t="shared" si="1"/>
        <v>11</v>
      </c>
      <c r="H11" s="10">
        <f t="shared" si="2"/>
        <v>18</v>
      </c>
      <c r="I11" s="11">
        <v>0</v>
      </c>
      <c r="J11" s="37" t="s">
        <v>313</v>
      </c>
      <c r="K11" s="101" t="s">
        <v>154</v>
      </c>
      <c r="L11" s="14"/>
      <c r="M11" s="14"/>
      <c r="N11" s="14"/>
    </row>
    <row r="12" spans="1:14" s="1" customFormat="1" x14ac:dyDescent="0.25">
      <c r="A12" s="30"/>
      <c r="B12" s="30"/>
      <c r="C12" s="9"/>
      <c r="D12" s="9"/>
      <c r="E12" s="7"/>
      <c r="F12" s="10">
        <f t="shared" si="0"/>
        <v>0</v>
      </c>
      <c r="G12" s="10">
        <f t="shared" si="1"/>
        <v>0</v>
      </c>
      <c r="H12" s="10">
        <f t="shared" si="2"/>
        <v>0</v>
      </c>
      <c r="I12" s="11">
        <v>0</v>
      </c>
      <c r="J12" s="37"/>
      <c r="K12" s="101"/>
      <c r="L12" s="14"/>
      <c r="M12" s="14"/>
      <c r="N12" s="14"/>
    </row>
    <row r="13" spans="1:14" s="1" customFormat="1" x14ac:dyDescent="0.25">
      <c r="A13" s="30"/>
      <c r="B13" s="30"/>
      <c r="C13" s="9"/>
      <c r="D13" s="9"/>
      <c r="E13" s="7"/>
      <c r="F13" s="10">
        <f t="shared" si="0"/>
        <v>0</v>
      </c>
      <c r="G13" s="10">
        <f t="shared" si="1"/>
        <v>0</v>
      </c>
      <c r="H13" s="10">
        <f t="shared" si="2"/>
        <v>0</v>
      </c>
      <c r="I13" s="11">
        <v>0</v>
      </c>
      <c r="J13" s="37"/>
      <c r="K13" s="101"/>
      <c r="L13" s="14"/>
      <c r="M13" s="14"/>
      <c r="N13" s="14"/>
    </row>
    <row r="14" spans="1:14" s="1" customFormat="1" x14ac:dyDescent="0.25">
      <c r="A14" s="30"/>
      <c r="B14" s="30"/>
      <c r="C14" s="9"/>
      <c r="D14" s="9"/>
      <c r="E14" s="7"/>
      <c r="F14" s="10">
        <f t="shared" si="0"/>
        <v>0</v>
      </c>
      <c r="G14" s="10">
        <f t="shared" si="1"/>
        <v>0</v>
      </c>
      <c r="H14" s="10">
        <f t="shared" si="2"/>
        <v>0</v>
      </c>
      <c r="I14" s="11">
        <v>0</v>
      </c>
      <c r="J14" s="37"/>
      <c r="K14" s="101"/>
      <c r="L14" s="14"/>
      <c r="M14" s="14"/>
      <c r="N14" s="14"/>
    </row>
    <row r="15" spans="1:14" s="1" customFormat="1" x14ac:dyDescent="0.25">
      <c r="A15" s="30"/>
      <c r="B15" s="30"/>
      <c r="C15" s="9"/>
      <c r="D15" s="9"/>
      <c r="E15" s="7"/>
      <c r="F15" s="10">
        <f t="shared" si="0"/>
        <v>0</v>
      </c>
      <c r="G15" s="10">
        <f t="shared" si="1"/>
        <v>0</v>
      </c>
      <c r="H15" s="10">
        <f t="shared" si="2"/>
        <v>0</v>
      </c>
      <c r="I15" s="11">
        <v>0</v>
      </c>
      <c r="J15" s="37"/>
      <c r="K15" s="101"/>
      <c r="L15" s="14"/>
      <c r="M15" s="14"/>
      <c r="N15" s="14"/>
    </row>
    <row r="16" spans="1:14" s="1" customFormat="1" x14ac:dyDescent="0.25">
      <c r="A16" s="30"/>
      <c r="B16" s="30"/>
      <c r="C16" s="9"/>
      <c r="D16" s="9"/>
      <c r="E16" s="7"/>
      <c r="F16" s="10">
        <f t="shared" si="0"/>
        <v>0</v>
      </c>
      <c r="G16" s="10">
        <f t="shared" si="1"/>
        <v>0</v>
      </c>
      <c r="H16" s="10">
        <f t="shared" si="2"/>
        <v>0</v>
      </c>
      <c r="I16" s="11">
        <v>0</v>
      </c>
      <c r="J16" s="37"/>
      <c r="K16" s="101"/>
      <c r="L16" s="14"/>
      <c r="M16" s="14"/>
      <c r="N16" s="14"/>
    </row>
    <row r="17" spans="1:14" s="1" customFormat="1" x14ac:dyDescent="0.25">
      <c r="A17" s="30"/>
      <c r="B17" s="30"/>
      <c r="C17" s="9"/>
      <c r="D17" s="9"/>
      <c r="E17" s="7"/>
      <c r="F17" s="10">
        <f t="shared" si="0"/>
        <v>0</v>
      </c>
      <c r="G17" s="10">
        <f t="shared" si="1"/>
        <v>0</v>
      </c>
      <c r="H17" s="10">
        <f t="shared" si="2"/>
        <v>0</v>
      </c>
      <c r="I17" s="11">
        <v>0</v>
      </c>
      <c r="J17" s="37"/>
      <c r="K17" s="101"/>
      <c r="L17" s="14"/>
      <c r="M17" s="14"/>
      <c r="N17" s="14"/>
    </row>
    <row r="18" spans="1:14" s="1" customFormat="1" x14ac:dyDescent="0.25">
      <c r="A18" s="30"/>
      <c r="B18" s="30"/>
      <c r="C18" s="9"/>
      <c r="D18" s="9"/>
      <c r="E18" s="7"/>
      <c r="F18" s="10">
        <f t="shared" si="0"/>
        <v>0</v>
      </c>
      <c r="G18" s="10">
        <f t="shared" si="1"/>
        <v>0</v>
      </c>
      <c r="H18" s="10">
        <f t="shared" si="2"/>
        <v>0</v>
      </c>
      <c r="I18" s="11">
        <v>0</v>
      </c>
      <c r="J18" s="37"/>
      <c r="K18" s="101"/>
      <c r="L18" s="14"/>
      <c r="M18" s="14"/>
      <c r="N18" s="14"/>
    </row>
    <row r="19" spans="1:14" s="1" customFormat="1" x14ac:dyDescent="0.25">
      <c r="A19" s="30"/>
      <c r="B19" s="35"/>
      <c r="C19" s="9"/>
      <c r="D19" s="9"/>
      <c r="E19" s="7"/>
      <c r="F19" s="10">
        <f t="shared" si="0"/>
        <v>0</v>
      </c>
      <c r="G19" s="10">
        <f t="shared" si="1"/>
        <v>0</v>
      </c>
      <c r="H19" s="10">
        <f t="shared" si="2"/>
        <v>0</v>
      </c>
      <c r="I19" s="11">
        <v>0</v>
      </c>
      <c r="J19" s="37"/>
      <c r="K19" s="101"/>
      <c r="L19" s="14"/>
      <c r="M19" s="14"/>
      <c r="N19" s="14"/>
    </row>
    <row r="20" spans="1:14" s="1" customFormat="1" x14ac:dyDescent="0.25">
      <c r="A20" s="30"/>
      <c r="B20" s="35"/>
      <c r="C20" s="9"/>
      <c r="D20" s="9"/>
      <c r="E20" s="7"/>
      <c r="F20" s="10">
        <f t="shared" si="0"/>
        <v>0</v>
      </c>
      <c r="G20" s="10">
        <f t="shared" si="1"/>
        <v>0</v>
      </c>
      <c r="H20" s="10">
        <f t="shared" si="2"/>
        <v>0</v>
      </c>
      <c r="I20" s="11">
        <v>0</v>
      </c>
      <c r="J20" s="37"/>
      <c r="K20" s="101"/>
      <c r="L20" s="14"/>
      <c r="M20" s="14"/>
      <c r="N20" s="14"/>
    </row>
    <row r="21" spans="1:14" s="1" customFormat="1" ht="15" customHeight="1" x14ac:dyDescent="0.25">
      <c r="A21" s="30"/>
      <c r="B21" s="30"/>
      <c r="C21" s="8"/>
      <c r="D21" s="9"/>
      <c r="E21" s="7"/>
      <c r="F21" s="10">
        <f t="shared" si="0"/>
        <v>0</v>
      </c>
      <c r="G21" s="10">
        <f t="shared" si="1"/>
        <v>0</v>
      </c>
      <c r="H21" s="10">
        <f t="shared" si="2"/>
        <v>0</v>
      </c>
      <c r="I21" s="11">
        <v>0</v>
      </c>
      <c r="J21" s="37"/>
      <c r="K21" s="101"/>
      <c r="L21" s="14"/>
      <c r="M21" s="14"/>
      <c r="N21" s="14"/>
    </row>
    <row r="22" spans="1:14" x14ac:dyDescent="0.25">
      <c r="A22" s="30"/>
      <c r="B22" s="30"/>
      <c r="C22" s="9"/>
      <c r="D22" s="9"/>
      <c r="E22" s="7"/>
      <c r="F22" s="10">
        <f t="shared" si="0"/>
        <v>0</v>
      </c>
      <c r="G22" s="10">
        <f t="shared" si="1"/>
        <v>0</v>
      </c>
      <c r="H22" s="10">
        <f t="shared" si="2"/>
        <v>0</v>
      </c>
      <c r="I22" s="11">
        <v>0</v>
      </c>
      <c r="J22" s="37"/>
      <c r="K22" s="101"/>
      <c r="L22" s="14"/>
      <c r="M22" s="14"/>
      <c r="N22" s="14"/>
    </row>
    <row r="23" spans="1:14" x14ac:dyDescent="0.25">
      <c r="A23" s="30"/>
      <c r="B23" s="30"/>
      <c r="C23" s="9"/>
      <c r="D23" s="9"/>
      <c r="E23" s="7"/>
      <c r="F23" s="10">
        <f t="shared" si="0"/>
        <v>0</v>
      </c>
      <c r="G23" s="10">
        <f t="shared" si="1"/>
        <v>0</v>
      </c>
      <c r="H23" s="10">
        <f t="shared" si="2"/>
        <v>0</v>
      </c>
      <c r="I23" s="11">
        <v>0</v>
      </c>
      <c r="J23" s="37"/>
      <c r="K23" s="101"/>
      <c r="L23" s="14"/>
      <c r="M23" s="14"/>
      <c r="N23" s="14"/>
    </row>
    <row r="24" spans="1:14" x14ac:dyDescent="0.25">
      <c r="A24" s="30"/>
      <c r="B24" s="30"/>
      <c r="C24" s="9"/>
      <c r="D24" s="9"/>
      <c r="E24" s="7"/>
      <c r="F24" s="10">
        <f>DATEDIF(C24,D24+1,"y")</f>
        <v>0</v>
      </c>
      <c r="G24" s="10">
        <f>DATEDIF(C24,D24+1,"ym")</f>
        <v>0</v>
      </c>
      <c r="H24" s="10">
        <f>IF(D24=0,0,DATEDIF(C24,D24+1,"md"))+ROUNDDOWN(I24/8,0)</f>
        <v>0</v>
      </c>
      <c r="I24" s="11">
        <v>0</v>
      </c>
      <c r="J24" s="37"/>
      <c r="K24" s="101"/>
      <c r="L24" s="14"/>
      <c r="M24" s="14"/>
      <c r="N24" s="14"/>
    </row>
    <row r="25" spans="1:14" x14ac:dyDescent="0.25">
      <c r="A25" s="36"/>
      <c r="B25" s="36"/>
      <c r="C25" s="28"/>
      <c r="D25" s="28"/>
      <c r="E25" s="28"/>
      <c r="F25" s="10">
        <f>DATEDIF(C25,D25+1,"y")</f>
        <v>0</v>
      </c>
      <c r="G25" s="10">
        <f>DATEDIF(C25,D25+1,"ym")</f>
        <v>0</v>
      </c>
      <c r="H25" s="10">
        <f>IF(D25=0,0,DATEDIF(C25,D25+1,"md"))+ROUNDDOWN(I25/8,0)</f>
        <v>0</v>
      </c>
      <c r="I25" s="11">
        <v>0</v>
      </c>
      <c r="J25" s="38"/>
      <c r="K25" s="102"/>
      <c r="L25" s="14"/>
      <c r="M25" s="14"/>
      <c r="N25" s="14"/>
    </row>
    <row r="26" spans="1:14" ht="22.5" customHeight="1" x14ac:dyDescent="0.25">
      <c r="A26" s="54"/>
      <c r="B26" s="54"/>
      <c r="C26" s="54"/>
      <c r="D26" s="54"/>
      <c r="E26" s="54"/>
      <c r="F26" s="12"/>
      <c r="G26" s="13"/>
      <c r="H26" s="13"/>
      <c r="I26" s="13"/>
      <c r="J26" s="14"/>
      <c r="K26" s="86"/>
      <c r="L26" s="14"/>
      <c r="M26" s="14"/>
      <c r="N26" s="14"/>
    </row>
    <row r="27" spans="1:14" ht="22.5" customHeight="1" x14ac:dyDescent="0.25">
      <c r="A27" s="54"/>
      <c r="B27" s="54"/>
      <c r="C27" s="54"/>
      <c r="D27" s="54"/>
      <c r="E27" s="15" t="s">
        <v>14</v>
      </c>
      <c r="F27" s="16">
        <f>SUMIFS(F$6:F$25,$K$6:K25,"SI")</f>
        <v>1</v>
      </c>
      <c r="G27" s="16">
        <f>SUMIFS(G$6:G$25,$K$6:$K$25,"SI")</f>
        <v>34</v>
      </c>
      <c r="H27" s="16">
        <f>SUMIFS(H$6:H$25,$K$6:$K$25,"SI")</f>
        <v>66</v>
      </c>
      <c r="I27" s="32"/>
      <c r="J27" s="162" t="s">
        <v>15</v>
      </c>
      <c r="K27" s="162"/>
      <c r="L27" s="14"/>
      <c r="M27" s="14"/>
      <c r="N27" s="14"/>
    </row>
    <row r="28" spans="1:14" x14ac:dyDescent="0.25">
      <c r="A28" s="54"/>
      <c r="B28" s="54"/>
      <c r="C28" s="54"/>
      <c r="D28" s="54"/>
      <c r="E28" s="17" t="s">
        <v>16</v>
      </c>
      <c r="F28" s="18">
        <f>F27+J28</f>
        <v>4</v>
      </c>
      <c r="G28" s="18">
        <f>G27-(ROUNDDOWN((G27+K28)/12,0)*12)+K28</f>
        <v>0</v>
      </c>
      <c r="H28" s="18">
        <f>H27-(K28*30)</f>
        <v>6</v>
      </c>
      <c r="I28" s="32"/>
      <c r="J28" s="103">
        <f>ROUNDDOWN((G27+K28)/12,0)</f>
        <v>3</v>
      </c>
      <c r="K28" s="103">
        <f>ROUNDDOWN(H27/30,0)</f>
        <v>2</v>
      </c>
      <c r="L28" s="54"/>
      <c r="M28" s="54"/>
      <c r="N28" s="54"/>
    </row>
    <row r="29" spans="1:14" x14ac:dyDescent="0.25">
      <c r="A29" s="54"/>
      <c r="B29" s="54"/>
      <c r="C29" s="54"/>
      <c r="D29" s="54"/>
      <c r="E29" s="19" t="s">
        <v>17</v>
      </c>
      <c r="F29" s="16">
        <f>SUMIFS(F$6:F$25,$E$6:$E$25,"AMBIENTAL",$K$6:$K$25,"SI")</f>
        <v>0</v>
      </c>
      <c r="G29" s="16">
        <f>SUMIFS(G$6:G$25,$E$6:$E$25,"AMBIENTAL",$K$6:$K$25,"SI")</f>
        <v>2</v>
      </c>
      <c r="H29" s="16">
        <f>SUMIFS(H$6:H$25,$E$6:$E$25,"AMBIENTAL",$K$6:$K$25,"SI")</f>
        <v>7</v>
      </c>
      <c r="I29" s="32"/>
      <c r="J29" s="103"/>
      <c r="K29" s="103"/>
      <c r="L29" s="54"/>
      <c r="M29" s="54"/>
      <c r="N29" s="54"/>
    </row>
    <row r="30" spans="1:14" x14ac:dyDescent="0.25">
      <c r="A30" s="54"/>
      <c r="B30" s="54"/>
      <c r="C30" s="54"/>
      <c r="D30" s="54"/>
      <c r="E30" s="20" t="s">
        <v>18</v>
      </c>
      <c r="F30" s="21">
        <f>F29+J30</f>
        <v>0</v>
      </c>
      <c r="G30" s="21">
        <f>G29-(ROUNDDOWN((G29+K30)/12,0)*12)+K30</f>
        <v>2</v>
      </c>
      <c r="H30" s="21">
        <f>H29-(K30*30)</f>
        <v>7</v>
      </c>
      <c r="I30" s="32"/>
      <c r="J30" s="103">
        <f>ROUNDDOWN((G29+K30)/12,0)</f>
        <v>0</v>
      </c>
      <c r="K30" s="103">
        <f>ROUNDDOWN(H29/30,0)</f>
        <v>0</v>
      </c>
      <c r="L30" s="54"/>
      <c r="M30" s="54"/>
      <c r="N30" s="54"/>
    </row>
    <row r="31" spans="1:14" x14ac:dyDescent="0.25">
      <c r="A31" s="54"/>
      <c r="B31" s="54"/>
      <c r="C31" s="54"/>
      <c r="D31" s="54"/>
      <c r="E31" s="19" t="s">
        <v>19</v>
      </c>
      <c r="F31" s="16">
        <f>SUMIFS(F$6:F$25,$E$6:$E$25,"GENERAL",$K$6:$K$25,"SI")</f>
        <v>1</v>
      </c>
      <c r="G31" s="16">
        <f>SUMIFS(G$6:G$25,$E$6:$E$25,"GENERAL",$K$6:$K$25,"SI")</f>
        <v>32</v>
      </c>
      <c r="H31" s="16">
        <f>SUMIFS(H$6:H$25,$E$6:$E$25,"GENERAL",$K$6:$K$25,"SI")</f>
        <v>59</v>
      </c>
      <c r="I31" s="32"/>
      <c r="J31" s="103"/>
      <c r="K31" s="103"/>
      <c r="L31" s="54"/>
      <c r="M31" s="54"/>
      <c r="N31" s="54"/>
    </row>
    <row r="32" spans="1:14" x14ac:dyDescent="0.25">
      <c r="A32" s="54"/>
      <c r="B32" s="54"/>
      <c r="C32" s="54"/>
      <c r="D32" s="54"/>
      <c r="E32" s="22" t="s">
        <v>20</v>
      </c>
      <c r="F32" s="23">
        <f>F31+J32</f>
        <v>3</v>
      </c>
      <c r="G32" s="23">
        <f>G31-(ROUNDDOWN((G31+K32)/12,0)*12)+K32</f>
        <v>9</v>
      </c>
      <c r="H32" s="23">
        <f>H31-(K32*30)</f>
        <v>29</v>
      </c>
      <c r="I32" s="32"/>
      <c r="J32" s="103">
        <f>ROUNDDOWN((G31+K32)/12,0)</f>
        <v>2</v>
      </c>
      <c r="K32" s="103">
        <f>ROUNDDOWN(H31/30,0)</f>
        <v>1</v>
      </c>
      <c r="L32" s="54"/>
      <c r="M32" s="54"/>
      <c r="N32" s="54"/>
    </row>
    <row r="33" spans="1:14" x14ac:dyDescent="0.25">
      <c r="A33" s="137" t="s">
        <v>76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54"/>
      <c r="M33" s="54"/>
      <c r="N33" s="54"/>
    </row>
    <row r="34" spans="1:14" x14ac:dyDescent="0.25">
      <c r="A34" s="54"/>
      <c r="B34" s="54"/>
      <c r="C34" s="54"/>
      <c r="D34" s="54"/>
      <c r="E34" s="54"/>
      <c r="F34" s="54"/>
      <c r="G34" s="88"/>
      <c r="H34" s="87"/>
      <c r="I34" s="87"/>
      <c r="J34" s="54"/>
      <c r="K34" s="85"/>
      <c r="L34" s="54"/>
      <c r="M34" s="54"/>
      <c r="N34" s="54"/>
    </row>
    <row r="35" spans="1:14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14"/>
      <c r="K35" s="85"/>
      <c r="L35" s="54"/>
      <c r="M35" s="54"/>
      <c r="N35" s="54"/>
    </row>
    <row r="36" spans="1:14" ht="15.75" thickBot="1" x14ac:dyDescent="0.3">
      <c r="A36" s="54"/>
      <c r="B36" s="126"/>
      <c r="C36" s="54"/>
      <c r="D36" s="126"/>
      <c r="E36" s="126"/>
      <c r="F36" s="54"/>
      <c r="G36" s="54"/>
      <c r="H36" s="54"/>
      <c r="I36" s="126"/>
      <c r="J36" s="127"/>
      <c r="K36" s="85"/>
      <c r="L36" s="54"/>
      <c r="M36" s="54"/>
      <c r="N36" s="54"/>
    </row>
    <row r="37" spans="1:14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14"/>
      <c r="K37" s="85"/>
      <c r="L37" s="54"/>
      <c r="M37" s="54"/>
      <c r="N37" s="54"/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</row>
    <row r="39" spans="1:14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14"/>
      <c r="K39" s="85"/>
      <c r="L39" s="54"/>
      <c r="M39" s="54"/>
      <c r="N39" s="54"/>
    </row>
    <row r="40" spans="1:14" ht="15.75" thickBot="1" x14ac:dyDescent="0.3">
      <c r="A40" s="54"/>
      <c r="B40" s="126"/>
      <c r="C40" s="54"/>
      <c r="D40" s="126"/>
      <c r="E40" s="126"/>
      <c r="F40" s="54"/>
      <c r="G40" s="54"/>
      <c r="H40" s="54"/>
      <c r="I40" s="126"/>
      <c r="J40" s="127"/>
      <c r="K40" s="85"/>
      <c r="L40" s="54"/>
      <c r="M40" s="54"/>
      <c r="N40" s="54"/>
    </row>
    <row r="41" spans="1:14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14"/>
      <c r="K41" s="85"/>
      <c r="L41" s="54"/>
      <c r="M41" s="54"/>
      <c r="N41" s="54"/>
    </row>
    <row r="42" spans="1:14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14"/>
      <c r="K42" s="85"/>
    </row>
  </sheetData>
  <sheetProtection selectLockedCells="1"/>
  <autoFilter ref="A5:K19">
    <sortState ref="A6:K23">
      <sortCondition ref="C6:C23"/>
    </sortState>
  </autoFilter>
  <sortState ref="A6:K22">
    <sortCondition ref="C6:C22"/>
  </sortState>
  <customSheetViews>
    <customSheetView guid="{DFB4BDB3-5D3E-4DA0-A3F8-EB9B3B103ABC}" showGridLines="0" fitToPage="1" showAutoFilter="1">
      <selection sqref="A1:K1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65" orientation="landscape" r:id="rId1"/>
      <autoFilter ref="A5:K19">
        <sortState ref="A6:K23">
          <sortCondition ref="C6:C23"/>
        </sortState>
      </autoFilter>
    </customSheetView>
  </customSheetViews>
  <mergeCells count="11">
    <mergeCell ref="A1:K1"/>
    <mergeCell ref="J2:K2"/>
    <mergeCell ref="J3:K4"/>
    <mergeCell ref="J27:K27"/>
    <mergeCell ref="A33:K33"/>
    <mergeCell ref="B2:D2"/>
    <mergeCell ref="F2:I2"/>
    <mergeCell ref="G4:I4"/>
    <mergeCell ref="F3:I3"/>
    <mergeCell ref="B3:D3"/>
    <mergeCell ref="B4:D4"/>
  </mergeCells>
  <conditionalFormatting sqref="F4:G4">
    <cfRule type="containsText" dxfId="5" priority="1" operator="containsText" text="NO">
      <formula>NOT(ISERROR(SEARCH("NO",F4)))</formula>
    </cfRule>
    <cfRule type="containsText" dxfId="4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25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25">
      <formula1>"AMBIENTAL,GENERAL"</formula1>
    </dataValidation>
    <dataValidation type="list" allowBlank="1" showInputMessage="1" showErrorMessage="1" sqref="K6:K25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zoomScaleNormal="100" workbookViewId="0">
      <selection sqref="A1:K1"/>
    </sheetView>
  </sheetViews>
  <sheetFormatPr baseColWidth="10" defaultRowHeight="15" x14ac:dyDescent="0.25"/>
  <cols>
    <col min="1" max="1" width="26.7109375" style="1" customWidth="1"/>
    <col min="2" max="2" width="33.42578125" style="1" customWidth="1"/>
    <col min="3" max="3" width="15" style="1" customWidth="1"/>
    <col min="4" max="4" width="21.5703125" style="1" bestFit="1" customWidth="1"/>
    <col min="5" max="5" width="29.85546875" style="1" bestFit="1" customWidth="1"/>
    <col min="6" max="8" width="11.42578125" style="1"/>
    <col min="9" max="9" width="17.42578125" style="1" customWidth="1"/>
    <col min="10" max="10" width="36.28515625" style="1" customWidth="1"/>
    <col min="11" max="11" width="11.42578125" style="24"/>
    <col min="12" max="13" width="11.5703125" style="1" bestFit="1" customWidth="1"/>
    <col min="14" max="16384" width="11.42578125" style="1"/>
  </cols>
  <sheetData>
    <row r="1" spans="1:14" s="54" customFormat="1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4" s="54" customFormat="1" ht="22.5" customHeight="1" x14ac:dyDescent="0.25">
      <c r="A2" s="55" t="s">
        <v>0</v>
      </c>
      <c r="B2" s="148" t="s">
        <v>79</v>
      </c>
      <c r="C2" s="149"/>
      <c r="D2" s="150"/>
      <c r="E2" s="55" t="s">
        <v>1</v>
      </c>
      <c r="F2" s="151">
        <v>16606658</v>
      </c>
      <c r="G2" s="152"/>
      <c r="H2" s="152"/>
      <c r="I2" s="153"/>
      <c r="J2" s="154" t="s">
        <v>72</v>
      </c>
      <c r="K2" s="155"/>
    </row>
    <row r="3" spans="1:14" s="54" customFormat="1" ht="42" customHeight="1" x14ac:dyDescent="0.25">
      <c r="A3" s="26" t="s">
        <v>69</v>
      </c>
      <c r="B3" s="138" t="s">
        <v>135</v>
      </c>
      <c r="C3" s="139"/>
      <c r="D3" s="140"/>
      <c r="E3" s="26" t="s">
        <v>70</v>
      </c>
      <c r="F3" s="141" t="s">
        <v>136</v>
      </c>
      <c r="G3" s="142"/>
      <c r="H3" s="142"/>
      <c r="I3" s="143"/>
      <c r="J3" s="156" t="s">
        <v>73</v>
      </c>
      <c r="K3" s="157"/>
    </row>
    <row r="4" spans="1:14" s="54" customFormat="1" ht="45" x14ac:dyDescent="0.25">
      <c r="A4" s="25" t="s">
        <v>71</v>
      </c>
      <c r="B4" s="144" t="s">
        <v>137</v>
      </c>
      <c r="C4" s="145"/>
      <c r="D4" s="146"/>
      <c r="E4" s="56" t="s">
        <v>2</v>
      </c>
      <c r="F4" s="128" t="str">
        <f>IF(AND(F36&gt;=1,IF(B4&lt;&gt;"",F34&gt;=4,F34&gt;=7)),"SI CUMPLE","NO CUMPLE")</f>
        <v>SI CUMPLE</v>
      </c>
      <c r="G4" s="160"/>
      <c r="H4" s="160"/>
      <c r="I4" s="161"/>
      <c r="J4" s="158"/>
      <c r="K4" s="159"/>
    </row>
    <row r="5" spans="1:14" s="27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  <c r="L5" s="6"/>
      <c r="M5" s="6"/>
      <c r="N5" s="6"/>
    </row>
    <row r="6" spans="1:14" ht="105" x14ac:dyDescent="0.25">
      <c r="A6" s="30" t="s">
        <v>138</v>
      </c>
      <c r="B6" s="30" t="s">
        <v>139</v>
      </c>
      <c r="C6" s="9">
        <v>42196</v>
      </c>
      <c r="D6" s="8">
        <v>42265</v>
      </c>
      <c r="E6" s="7" t="s">
        <v>116</v>
      </c>
      <c r="F6" s="10">
        <f>DATEDIF(C6,D6+1,"y")</f>
        <v>0</v>
      </c>
      <c r="G6" s="10">
        <f>DATEDIF(C6,D6+1,"ym")</f>
        <v>2</v>
      </c>
      <c r="H6" s="10">
        <f>IF(D6=0,0,DATEDIF(C6,D6+1,"md"))+ROUNDDOWN(I6/8,0)</f>
        <v>8</v>
      </c>
      <c r="I6" s="11">
        <v>0</v>
      </c>
      <c r="J6" s="37"/>
      <c r="K6" s="101" t="s">
        <v>154</v>
      </c>
      <c r="L6" s="14"/>
      <c r="M6" s="14"/>
      <c r="N6" s="14"/>
    </row>
    <row r="7" spans="1:14" ht="105" x14ac:dyDescent="0.25">
      <c r="A7" s="30" t="s">
        <v>138</v>
      </c>
      <c r="B7" s="30" t="s">
        <v>140</v>
      </c>
      <c r="C7" s="9">
        <v>41518</v>
      </c>
      <c r="D7" s="8">
        <v>41835</v>
      </c>
      <c r="E7" s="7" t="s">
        <v>116</v>
      </c>
      <c r="F7" s="10">
        <f>DATEDIF(C7,D7+1,"y")</f>
        <v>0</v>
      </c>
      <c r="G7" s="10">
        <f>DATEDIF(C7,D7+1,"ym")</f>
        <v>10</v>
      </c>
      <c r="H7" s="10">
        <f>IF(D7=0,0,DATEDIF(C7,D7+1,"md"))+ROUNDDOWN(I7/8,0)</f>
        <v>15</v>
      </c>
      <c r="I7" s="11">
        <v>0</v>
      </c>
      <c r="J7" s="37"/>
      <c r="K7" s="101" t="s">
        <v>154</v>
      </c>
      <c r="L7" s="14"/>
      <c r="M7" s="14"/>
      <c r="N7" s="14"/>
    </row>
    <row r="8" spans="1:14" ht="165" x14ac:dyDescent="0.25">
      <c r="A8" s="30" t="s">
        <v>141</v>
      </c>
      <c r="B8" s="30" t="s">
        <v>142</v>
      </c>
      <c r="C8" s="9">
        <v>41474</v>
      </c>
      <c r="D8" s="9">
        <v>41716</v>
      </c>
      <c r="E8" s="7" t="s">
        <v>116</v>
      </c>
      <c r="F8" s="10">
        <f>DATEDIF(C8,D8+1,"y")</f>
        <v>0</v>
      </c>
      <c r="G8" s="10">
        <f>DATEDIF(C8,D8+1,"ym")</f>
        <v>8</v>
      </c>
      <c r="H8" s="10">
        <f>IF(D8=0,0,DATEDIF(C8,D8+1,"md"))+ROUNDDOWN(I8/8,0)</f>
        <v>0</v>
      </c>
      <c r="I8" s="11">
        <v>0</v>
      </c>
      <c r="J8" s="37"/>
      <c r="K8" s="101" t="s">
        <v>154</v>
      </c>
      <c r="L8" s="14"/>
      <c r="M8" s="14"/>
      <c r="N8" s="14"/>
    </row>
    <row r="9" spans="1:14" x14ac:dyDescent="0.25">
      <c r="A9" s="30" t="s">
        <v>143</v>
      </c>
      <c r="B9" s="30" t="s">
        <v>144</v>
      </c>
      <c r="C9" s="9">
        <v>40557</v>
      </c>
      <c r="D9" s="9">
        <v>40908</v>
      </c>
      <c r="E9" s="7" t="s">
        <v>116</v>
      </c>
      <c r="F9" s="10">
        <f>DATEDIF(C9,D9+1,"y")</f>
        <v>0</v>
      </c>
      <c r="G9" s="10">
        <f>DATEDIF(C9,D9+1,"ym")</f>
        <v>11</v>
      </c>
      <c r="H9" s="10">
        <f>IF(D9=0,0,DATEDIF(C9,D9+1,"md"))+ROUNDDOWN(I9/8,0)</f>
        <v>18</v>
      </c>
      <c r="I9" s="11">
        <v>0</v>
      </c>
      <c r="J9" s="37"/>
      <c r="K9" s="101" t="s">
        <v>154</v>
      </c>
      <c r="L9" s="14"/>
      <c r="M9" s="14"/>
      <c r="N9" s="14"/>
    </row>
    <row r="10" spans="1:14" ht="45" x14ac:dyDescent="0.25">
      <c r="A10" s="30" t="s">
        <v>143</v>
      </c>
      <c r="B10" s="30" t="s">
        <v>145</v>
      </c>
      <c r="C10" s="9">
        <v>39643</v>
      </c>
      <c r="D10" s="9">
        <v>39762</v>
      </c>
      <c r="E10" s="7" t="s">
        <v>116</v>
      </c>
      <c r="F10" s="10">
        <f t="shared" ref="F10:F23" si="0">DATEDIF(C10,D10+1,"y")</f>
        <v>0</v>
      </c>
      <c r="G10" s="10">
        <f t="shared" ref="G10:G23" si="1">DATEDIF(C10,D10+1,"ym")</f>
        <v>3</v>
      </c>
      <c r="H10" s="10">
        <f t="shared" ref="H10:H23" si="2">IF(D10=0,0,DATEDIF(C10,D10+1,"md"))+ROUNDDOWN(I10/8,0)</f>
        <v>28</v>
      </c>
      <c r="I10" s="11">
        <v>0</v>
      </c>
      <c r="J10" s="37"/>
      <c r="K10" s="101" t="s">
        <v>154</v>
      </c>
      <c r="L10" s="14"/>
      <c r="M10" s="14"/>
      <c r="N10" s="14"/>
    </row>
    <row r="11" spans="1:14" ht="45" x14ac:dyDescent="0.25">
      <c r="A11" s="30" t="s">
        <v>143</v>
      </c>
      <c r="B11" s="30" t="s">
        <v>145</v>
      </c>
      <c r="C11" s="9">
        <v>39896</v>
      </c>
      <c r="D11" s="9">
        <v>40171</v>
      </c>
      <c r="E11" s="7" t="s">
        <v>116</v>
      </c>
      <c r="F11" s="10">
        <f t="shared" si="0"/>
        <v>0</v>
      </c>
      <c r="G11" s="10">
        <f t="shared" si="1"/>
        <v>9</v>
      </c>
      <c r="H11" s="10">
        <f t="shared" si="2"/>
        <v>1</v>
      </c>
      <c r="I11" s="11">
        <v>0</v>
      </c>
      <c r="J11" s="37"/>
      <c r="K11" s="101" t="s">
        <v>154</v>
      </c>
      <c r="L11" s="14"/>
      <c r="M11" s="14"/>
      <c r="N11" s="14"/>
    </row>
    <row r="12" spans="1:14" ht="75" x14ac:dyDescent="0.25">
      <c r="A12" s="30" t="s">
        <v>143</v>
      </c>
      <c r="B12" s="30" t="s">
        <v>146</v>
      </c>
      <c r="C12" s="9">
        <v>40190</v>
      </c>
      <c r="D12" s="9">
        <v>40494</v>
      </c>
      <c r="E12" s="7" t="s">
        <v>116</v>
      </c>
      <c r="F12" s="10">
        <f t="shared" si="0"/>
        <v>0</v>
      </c>
      <c r="G12" s="10">
        <f t="shared" si="1"/>
        <v>10</v>
      </c>
      <c r="H12" s="10">
        <f t="shared" si="2"/>
        <v>1</v>
      </c>
      <c r="I12" s="11">
        <v>0</v>
      </c>
      <c r="J12" s="37"/>
      <c r="K12" s="101" t="s">
        <v>154</v>
      </c>
      <c r="L12" s="14"/>
      <c r="M12" s="14"/>
      <c r="N12" s="14"/>
    </row>
    <row r="13" spans="1:14" ht="75" x14ac:dyDescent="0.25">
      <c r="A13" s="30" t="s">
        <v>143</v>
      </c>
      <c r="B13" s="30" t="s">
        <v>146</v>
      </c>
      <c r="C13" s="9">
        <v>40515</v>
      </c>
      <c r="D13" s="9">
        <v>40543</v>
      </c>
      <c r="E13" s="7" t="s">
        <v>116</v>
      </c>
      <c r="F13" s="10">
        <f t="shared" si="0"/>
        <v>0</v>
      </c>
      <c r="G13" s="10">
        <f t="shared" si="1"/>
        <v>0</v>
      </c>
      <c r="H13" s="10">
        <f t="shared" si="2"/>
        <v>29</v>
      </c>
      <c r="I13" s="11">
        <v>0</v>
      </c>
      <c r="J13" s="37"/>
      <c r="K13" s="101" t="s">
        <v>154</v>
      </c>
      <c r="L13" s="14"/>
      <c r="M13" s="14"/>
      <c r="N13" s="14"/>
    </row>
    <row r="14" spans="1:14" ht="75" x14ac:dyDescent="0.25">
      <c r="A14" s="30" t="s">
        <v>147</v>
      </c>
      <c r="B14" s="30" t="s">
        <v>148</v>
      </c>
      <c r="C14" s="9">
        <v>38713</v>
      </c>
      <c r="D14" s="9">
        <v>39077</v>
      </c>
      <c r="E14" s="7" t="s">
        <v>149</v>
      </c>
      <c r="F14" s="10">
        <f t="shared" si="0"/>
        <v>1</v>
      </c>
      <c r="G14" s="10">
        <f t="shared" si="1"/>
        <v>0</v>
      </c>
      <c r="H14" s="10">
        <f t="shared" si="2"/>
        <v>0</v>
      </c>
      <c r="I14" s="11">
        <v>0</v>
      </c>
      <c r="J14" s="37"/>
      <c r="K14" s="101" t="s">
        <v>154</v>
      </c>
      <c r="L14" s="14"/>
      <c r="M14" s="14"/>
      <c r="N14" s="14"/>
    </row>
    <row r="15" spans="1:14" ht="150" x14ac:dyDescent="0.25">
      <c r="A15" s="30" t="s">
        <v>147</v>
      </c>
      <c r="B15" s="30" t="s">
        <v>150</v>
      </c>
      <c r="C15" s="9">
        <v>35499</v>
      </c>
      <c r="D15" s="9">
        <v>35795</v>
      </c>
      <c r="E15" s="7" t="s">
        <v>149</v>
      </c>
      <c r="F15" s="10">
        <f t="shared" si="0"/>
        <v>0</v>
      </c>
      <c r="G15" s="10">
        <f t="shared" si="1"/>
        <v>9</v>
      </c>
      <c r="H15" s="10">
        <f t="shared" si="2"/>
        <v>22</v>
      </c>
      <c r="I15" s="11">
        <v>0</v>
      </c>
      <c r="J15" s="37"/>
      <c r="K15" s="101" t="s">
        <v>154</v>
      </c>
      <c r="L15" s="14"/>
      <c r="M15" s="14"/>
      <c r="N15" s="14"/>
    </row>
    <row r="16" spans="1:14" ht="120" x14ac:dyDescent="0.25">
      <c r="A16" s="30" t="s">
        <v>147</v>
      </c>
      <c r="B16" s="30" t="s">
        <v>151</v>
      </c>
      <c r="C16" s="9">
        <v>35809</v>
      </c>
      <c r="D16" s="9">
        <v>35842</v>
      </c>
      <c r="E16" s="7" t="s">
        <v>149</v>
      </c>
      <c r="F16" s="10">
        <f t="shared" si="0"/>
        <v>0</v>
      </c>
      <c r="G16" s="10">
        <f t="shared" si="1"/>
        <v>1</v>
      </c>
      <c r="H16" s="10">
        <f t="shared" si="2"/>
        <v>3</v>
      </c>
      <c r="I16" s="11">
        <v>0</v>
      </c>
      <c r="J16" s="37"/>
      <c r="K16" s="101" t="s">
        <v>154</v>
      </c>
      <c r="L16" s="14"/>
      <c r="M16" s="14"/>
      <c r="N16" s="14"/>
    </row>
    <row r="17" spans="1:14" ht="90" x14ac:dyDescent="0.25">
      <c r="A17" s="30" t="s">
        <v>147</v>
      </c>
      <c r="B17" s="30" t="s">
        <v>152</v>
      </c>
      <c r="C17" s="9">
        <v>35855</v>
      </c>
      <c r="D17" s="9">
        <v>35879</v>
      </c>
      <c r="E17" s="7" t="s">
        <v>149</v>
      </c>
      <c r="F17" s="10">
        <f t="shared" si="0"/>
        <v>0</v>
      </c>
      <c r="G17" s="10">
        <f t="shared" si="1"/>
        <v>0</v>
      </c>
      <c r="H17" s="10">
        <f t="shared" si="2"/>
        <v>25</v>
      </c>
      <c r="I17" s="11">
        <v>0</v>
      </c>
      <c r="J17" s="37"/>
      <c r="K17" s="101" t="s">
        <v>154</v>
      </c>
      <c r="L17" s="14"/>
      <c r="M17" s="14"/>
      <c r="N17" s="14"/>
    </row>
    <row r="18" spans="1:14" ht="75" x14ac:dyDescent="0.25">
      <c r="A18" s="30" t="s">
        <v>147</v>
      </c>
      <c r="B18" s="30" t="s">
        <v>153</v>
      </c>
      <c r="C18" s="9">
        <v>35880</v>
      </c>
      <c r="D18" s="9">
        <v>36160</v>
      </c>
      <c r="E18" s="7" t="s">
        <v>149</v>
      </c>
      <c r="F18" s="10">
        <f t="shared" si="0"/>
        <v>0</v>
      </c>
      <c r="G18" s="10">
        <f t="shared" si="1"/>
        <v>9</v>
      </c>
      <c r="H18" s="10">
        <f t="shared" si="2"/>
        <v>6</v>
      </c>
      <c r="I18" s="11">
        <v>0</v>
      </c>
      <c r="J18" s="37"/>
      <c r="K18" s="101" t="s">
        <v>154</v>
      </c>
      <c r="L18" s="14"/>
      <c r="M18" s="14"/>
      <c r="N18" s="14"/>
    </row>
    <row r="19" spans="1:14" ht="90" x14ac:dyDescent="0.25">
      <c r="A19" s="30" t="s">
        <v>147</v>
      </c>
      <c r="B19" s="35" t="s">
        <v>156</v>
      </c>
      <c r="C19" s="9">
        <v>36227</v>
      </c>
      <c r="D19" s="9">
        <v>36524</v>
      </c>
      <c r="E19" s="7" t="s">
        <v>149</v>
      </c>
      <c r="F19" s="10">
        <f t="shared" si="0"/>
        <v>0</v>
      </c>
      <c r="G19" s="10">
        <f t="shared" si="1"/>
        <v>9</v>
      </c>
      <c r="H19" s="10">
        <f t="shared" si="2"/>
        <v>23</v>
      </c>
      <c r="I19" s="11">
        <v>0</v>
      </c>
      <c r="J19" s="37"/>
      <c r="K19" s="101" t="s">
        <v>154</v>
      </c>
      <c r="L19" s="14"/>
      <c r="M19" s="14"/>
      <c r="N19" s="14"/>
    </row>
    <row r="20" spans="1:14" ht="24.75" customHeight="1" x14ac:dyDescent="0.25">
      <c r="A20" s="30" t="s">
        <v>147</v>
      </c>
      <c r="B20" s="35" t="s">
        <v>157</v>
      </c>
      <c r="C20" s="9">
        <v>37895</v>
      </c>
      <c r="D20" s="9">
        <v>37986</v>
      </c>
      <c r="E20" s="7" t="s">
        <v>149</v>
      </c>
      <c r="F20" s="10">
        <f t="shared" si="0"/>
        <v>0</v>
      </c>
      <c r="G20" s="10">
        <f t="shared" si="1"/>
        <v>3</v>
      </c>
      <c r="H20" s="10">
        <f t="shared" si="2"/>
        <v>0</v>
      </c>
      <c r="I20" s="11">
        <v>0</v>
      </c>
      <c r="J20" s="37"/>
      <c r="K20" s="101" t="s">
        <v>154</v>
      </c>
      <c r="L20" s="14"/>
      <c r="M20" s="14"/>
      <c r="N20" s="14"/>
    </row>
    <row r="21" spans="1:14" ht="42.75" customHeight="1" x14ac:dyDescent="0.25">
      <c r="A21" s="30" t="s">
        <v>147</v>
      </c>
      <c r="B21" s="30" t="s">
        <v>158</v>
      </c>
      <c r="C21" s="8">
        <v>38210</v>
      </c>
      <c r="D21" s="9">
        <v>38352</v>
      </c>
      <c r="E21" s="7" t="s">
        <v>116</v>
      </c>
      <c r="F21" s="10">
        <f t="shared" si="0"/>
        <v>0</v>
      </c>
      <c r="G21" s="10">
        <f t="shared" si="1"/>
        <v>4</v>
      </c>
      <c r="H21" s="10">
        <f t="shared" si="2"/>
        <v>21</v>
      </c>
      <c r="I21" s="11">
        <v>0</v>
      </c>
      <c r="J21" s="37"/>
      <c r="K21" s="101" t="s">
        <v>154</v>
      </c>
      <c r="L21" s="14"/>
      <c r="M21" s="14"/>
      <c r="N21" s="14"/>
    </row>
    <row r="22" spans="1:14" ht="42.75" customHeight="1" x14ac:dyDescent="0.25">
      <c r="A22" s="30" t="s">
        <v>147</v>
      </c>
      <c r="B22" s="30" t="s">
        <v>159</v>
      </c>
      <c r="C22" s="9">
        <v>38490</v>
      </c>
      <c r="D22" s="9">
        <v>38534</v>
      </c>
      <c r="E22" s="7" t="s">
        <v>116</v>
      </c>
      <c r="F22" s="10">
        <f t="shared" si="0"/>
        <v>0</v>
      </c>
      <c r="G22" s="10">
        <f t="shared" si="1"/>
        <v>1</v>
      </c>
      <c r="H22" s="10">
        <f t="shared" si="2"/>
        <v>14</v>
      </c>
      <c r="I22" s="11">
        <v>0</v>
      </c>
      <c r="J22" s="37"/>
      <c r="K22" s="101" t="s">
        <v>154</v>
      </c>
      <c r="L22" s="14"/>
      <c r="M22" s="14"/>
      <c r="N22" s="14"/>
    </row>
    <row r="23" spans="1:14" ht="22.5" customHeight="1" x14ac:dyDescent="0.25">
      <c r="A23" s="30" t="s">
        <v>160</v>
      </c>
      <c r="B23" s="30" t="s">
        <v>161</v>
      </c>
      <c r="C23" s="9">
        <v>37221</v>
      </c>
      <c r="D23" s="9">
        <v>37772</v>
      </c>
      <c r="E23" s="7" t="s">
        <v>116</v>
      </c>
      <c r="F23" s="10">
        <f t="shared" si="0"/>
        <v>1</v>
      </c>
      <c r="G23" s="10">
        <f t="shared" si="1"/>
        <v>6</v>
      </c>
      <c r="H23" s="10">
        <f t="shared" si="2"/>
        <v>6</v>
      </c>
      <c r="I23" s="11">
        <v>0</v>
      </c>
      <c r="J23" s="37" t="s">
        <v>163</v>
      </c>
      <c r="K23" s="101" t="s">
        <v>155</v>
      </c>
      <c r="L23" s="14"/>
      <c r="M23" s="14"/>
      <c r="N23" s="14"/>
    </row>
    <row r="24" spans="1:14" ht="22.5" customHeight="1" x14ac:dyDescent="0.25">
      <c r="A24" s="30" t="s">
        <v>160</v>
      </c>
      <c r="B24" s="30" t="s">
        <v>162</v>
      </c>
      <c r="C24" s="9">
        <v>37221</v>
      </c>
      <c r="D24" s="9">
        <v>37772</v>
      </c>
      <c r="E24" s="7" t="s">
        <v>116</v>
      </c>
      <c r="F24" s="10">
        <f t="shared" ref="F24:F29" si="3">DATEDIF(C24,D24+1,"y")</f>
        <v>1</v>
      </c>
      <c r="G24" s="10">
        <f t="shared" ref="G24:G29" si="4">DATEDIF(C24,D24+1,"ym")</f>
        <v>6</v>
      </c>
      <c r="H24" s="10">
        <f>IF(D24=0,0,DATEDIF(C24,D24+1,"md"))+ROUNDDOWN(I24/8,0)</f>
        <v>6</v>
      </c>
      <c r="I24" s="11">
        <v>0</v>
      </c>
      <c r="J24" s="37" t="s">
        <v>163</v>
      </c>
      <c r="K24" s="101" t="s">
        <v>155</v>
      </c>
      <c r="L24" s="14"/>
      <c r="M24" s="14"/>
      <c r="N24" s="14"/>
    </row>
    <row r="25" spans="1:14" ht="22.5" customHeight="1" x14ac:dyDescent="0.25">
      <c r="A25" s="36" t="s">
        <v>160</v>
      </c>
      <c r="B25" s="36" t="s">
        <v>164</v>
      </c>
      <c r="C25" s="9">
        <v>37221</v>
      </c>
      <c r="D25" s="9">
        <v>37772</v>
      </c>
      <c r="E25" s="28" t="s">
        <v>116</v>
      </c>
      <c r="F25" s="10">
        <f t="shared" si="3"/>
        <v>1</v>
      </c>
      <c r="G25" s="10">
        <f t="shared" si="4"/>
        <v>6</v>
      </c>
      <c r="H25" s="10">
        <f>IF(D25=0,0,DATEDIF(C25,D25+1,"md"))+ROUNDDOWN(I25/8,0)</f>
        <v>6</v>
      </c>
      <c r="I25" s="11">
        <v>0</v>
      </c>
      <c r="J25" s="38" t="s">
        <v>163</v>
      </c>
      <c r="K25" s="102" t="s">
        <v>155</v>
      </c>
      <c r="L25" s="14"/>
      <c r="M25" s="14"/>
      <c r="N25" s="14"/>
    </row>
    <row r="26" spans="1:14" ht="22.5" customHeight="1" x14ac:dyDescent="0.25">
      <c r="A26" s="30" t="s">
        <v>160</v>
      </c>
      <c r="B26" s="30" t="s">
        <v>165</v>
      </c>
      <c r="C26" s="9">
        <v>37221</v>
      </c>
      <c r="D26" s="9">
        <v>37772</v>
      </c>
      <c r="E26" s="7" t="s">
        <v>149</v>
      </c>
      <c r="F26" s="10">
        <f t="shared" si="3"/>
        <v>1</v>
      </c>
      <c r="G26" s="10">
        <f t="shared" si="4"/>
        <v>6</v>
      </c>
      <c r="H26" s="10"/>
      <c r="I26" s="11"/>
      <c r="J26" s="37"/>
      <c r="K26" s="101" t="s">
        <v>154</v>
      </c>
      <c r="L26" s="14"/>
      <c r="M26" s="14"/>
      <c r="N26" s="14"/>
    </row>
    <row r="27" spans="1:14" ht="22.5" customHeight="1" x14ac:dyDescent="0.25">
      <c r="A27" s="30" t="s">
        <v>166</v>
      </c>
      <c r="B27" s="30" t="s">
        <v>167</v>
      </c>
      <c r="C27" s="9">
        <v>33612</v>
      </c>
      <c r="D27" s="9">
        <v>35478</v>
      </c>
      <c r="E27" s="7" t="s">
        <v>116</v>
      </c>
      <c r="F27" s="10">
        <f t="shared" si="3"/>
        <v>5</v>
      </c>
      <c r="G27" s="10">
        <f t="shared" si="4"/>
        <v>1</v>
      </c>
      <c r="H27" s="10"/>
      <c r="I27" s="11"/>
      <c r="J27" s="37"/>
      <c r="K27" s="101" t="s">
        <v>154</v>
      </c>
      <c r="L27" s="14"/>
      <c r="M27" s="14"/>
      <c r="N27" s="14"/>
    </row>
    <row r="28" spans="1:14" ht="22.5" customHeight="1" x14ac:dyDescent="0.25">
      <c r="A28" s="30" t="s">
        <v>166</v>
      </c>
      <c r="B28" s="30" t="s">
        <v>168</v>
      </c>
      <c r="C28" s="9">
        <v>33970</v>
      </c>
      <c r="D28" s="9">
        <v>34491</v>
      </c>
      <c r="E28" s="7" t="s">
        <v>116</v>
      </c>
      <c r="F28" s="10">
        <f t="shared" si="3"/>
        <v>1</v>
      </c>
      <c r="G28" s="10">
        <f t="shared" si="4"/>
        <v>5</v>
      </c>
      <c r="H28" s="10"/>
      <c r="I28" s="11"/>
      <c r="J28" s="37"/>
      <c r="K28" s="101" t="s">
        <v>154</v>
      </c>
      <c r="L28" s="14"/>
      <c r="M28" s="14"/>
      <c r="N28" s="14"/>
    </row>
    <row r="29" spans="1:14" ht="22.5" customHeight="1" x14ac:dyDescent="0.25">
      <c r="A29" s="30" t="s">
        <v>166</v>
      </c>
      <c r="B29" s="30" t="s">
        <v>168</v>
      </c>
      <c r="C29" s="9">
        <v>34700</v>
      </c>
      <c r="D29" s="9">
        <v>35478</v>
      </c>
      <c r="E29" s="7" t="s">
        <v>116</v>
      </c>
      <c r="F29" s="10">
        <f t="shared" si="3"/>
        <v>2</v>
      </c>
      <c r="G29" s="10">
        <f t="shared" si="4"/>
        <v>1</v>
      </c>
      <c r="H29" s="10"/>
      <c r="I29" s="11"/>
      <c r="J29" s="37"/>
      <c r="K29" s="101" t="s">
        <v>154</v>
      </c>
      <c r="L29" s="14"/>
      <c r="M29" s="14"/>
      <c r="N29" s="14"/>
    </row>
    <row r="30" spans="1:14" ht="22.5" customHeight="1" x14ac:dyDescent="0.25">
      <c r="A30" s="30"/>
      <c r="B30" s="30"/>
      <c r="C30" s="9"/>
      <c r="D30" s="9"/>
      <c r="E30" s="7"/>
      <c r="F30" s="10"/>
      <c r="G30" s="10"/>
      <c r="H30" s="10"/>
      <c r="I30" s="11"/>
      <c r="J30" s="37"/>
      <c r="K30" s="101"/>
      <c r="L30" s="14"/>
      <c r="M30" s="14"/>
      <c r="N30" s="14"/>
    </row>
    <row r="31" spans="1:14" ht="22.5" customHeight="1" x14ac:dyDescent="0.25">
      <c r="K31" s="1"/>
      <c r="L31" s="14"/>
      <c r="M31" s="14"/>
      <c r="N31" s="14"/>
    </row>
    <row r="32" spans="1:14" ht="22.5" customHeight="1" x14ac:dyDescent="0.25">
      <c r="A32" s="54"/>
      <c r="B32" s="54"/>
      <c r="C32" s="54"/>
      <c r="D32" s="54"/>
      <c r="E32" s="54"/>
      <c r="F32" s="12"/>
      <c r="G32" s="13"/>
      <c r="H32" s="13"/>
      <c r="I32" s="13"/>
      <c r="J32" s="14"/>
      <c r="K32" s="86"/>
      <c r="L32" s="14"/>
      <c r="M32" s="14"/>
      <c r="N32" s="14"/>
    </row>
    <row r="33" spans="1:14" ht="22.5" customHeight="1" x14ac:dyDescent="0.25">
      <c r="A33" s="54"/>
      <c r="B33" s="54"/>
      <c r="C33" s="54"/>
      <c r="D33" s="54"/>
      <c r="E33" s="15" t="s">
        <v>14</v>
      </c>
      <c r="F33" s="16">
        <f>SUMIFS(F$6:F$30,$K$6:K30,"SI")</f>
        <v>10</v>
      </c>
      <c r="G33" s="16">
        <f>SUMIFS(G$6:G$30,$K$6:$K$30,"SI")</f>
        <v>102</v>
      </c>
      <c r="H33" s="16">
        <f>SUMIFS(H$6:H$30,$K$6:$K$30,"SI")</f>
        <v>214</v>
      </c>
      <c r="I33" s="32"/>
      <c r="J33" s="162" t="s">
        <v>15</v>
      </c>
      <c r="K33" s="162"/>
      <c r="L33" s="14"/>
      <c r="M33" s="14"/>
      <c r="N33" s="14"/>
    </row>
    <row r="34" spans="1:14" ht="22.5" customHeight="1" x14ac:dyDescent="0.25">
      <c r="A34" s="54"/>
      <c r="B34" s="54"/>
      <c r="C34" s="54"/>
      <c r="D34" s="54"/>
      <c r="E34" s="17" t="s">
        <v>16</v>
      </c>
      <c r="F34" s="18">
        <f>F33+J34</f>
        <v>19</v>
      </c>
      <c r="G34" s="18">
        <f>G33-(ROUNDDOWN((G33+K34)/12,0)*12)+K34</f>
        <v>1</v>
      </c>
      <c r="H34" s="18">
        <f>H33-(K34*30)</f>
        <v>4</v>
      </c>
      <c r="I34" s="32"/>
      <c r="J34" s="103">
        <f>ROUNDDOWN((G33+K34)/12,0)</f>
        <v>9</v>
      </c>
      <c r="K34" s="103">
        <f>ROUNDDOWN(H33/30,0)</f>
        <v>7</v>
      </c>
      <c r="L34" s="54"/>
      <c r="M34" s="54"/>
      <c r="N34" s="54"/>
    </row>
    <row r="35" spans="1:14" x14ac:dyDescent="0.25">
      <c r="A35" s="54"/>
      <c r="B35" s="54"/>
      <c r="C35" s="54"/>
      <c r="D35" s="54"/>
      <c r="E35" s="19" t="s">
        <v>17</v>
      </c>
      <c r="F35" s="16">
        <f>SUMIFS(F$6:F$30,$E$6:$E$30,"AMBIENTAL",$K$6:$K$30,"SI")</f>
        <v>2</v>
      </c>
      <c r="G35" s="16">
        <f>SUMIFS(G$6:G$30,$E$6:$E$30,"AMBIENTAL",$K$6:$K$30,"SI")</f>
        <v>37</v>
      </c>
      <c r="H35" s="16">
        <f>SUMIFS(H$6:H$30,$E$6:$E$30,"AMBIENTAL",$K$6:$K$30,"SI")</f>
        <v>79</v>
      </c>
      <c r="I35" s="32"/>
      <c r="J35" s="103"/>
      <c r="K35" s="103"/>
      <c r="L35" s="54"/>
      <c r="M35" s="54"/>
      <c r="N35" s="54"/>
    </row>
    <row r="36" spans="1:14" x14ac:dyDescent="0.25">
      <c r="A36" s="54"/>
      <c r="B36" s="54"/>
      <c r="C36" s="54"/>
      <c r="D36" s="54"/>
      <c r="E36" s="20" t="s">
        <v>18</v>
      </c>
      <c r="F36" s="21">
        <f>F35+J36</f>
        <v>5</v>
      </c>
      <c r="G36" s="21">
        <f>G35-(ROUNDDOWN((G35+K36)/12,0)*12)+K36</f>
        <v>3</v>
      </c>
      <c r="H36" s="21">
        <f>H35-(K36*30)</f>
        <v>19</v>
      </c>
      <c r="I36" s="32"/>
      <c r="J36" s="103">
        <f>ROUNDDOWN((G35+K36)/12,0)</f>
        <v>3</v>
      </c>
      <c r="K36" s="103">
        <f>ROUNDDOWN(H35/30,0)</f>
        <v>2</v>
      </c>
      <c r="L36" s="54"/>
      <c r="M36" s="54"/>
      <c r="N36" s="54"/>
    </row>
    <row r="37" spans="1:14" x14ac:dyDescent="0.25">
      <c r="A37" s="54"/>
      <c r="B37" s="54"/>
      <c r="C37" s="54"/>
      <c r="D37" s="54"/>
      <c r="E37" s="19" t="s">
        <v>19</v>
      </c>
      <c r="F37" s="16">
        <f>SUMIFS(F$6:F$30,$E$6:$E$30,"GENERAL",$K$6:$K$30,"SI")</f>
        <v>8</v>
      </c>
      <c r="G37" s="16">
        <f>SUMIFS(G$6:G$30,$E$6:$E$30,"GENERAL",$K$6:$K$30,"SI")</f>
        <v>65</v>
      </c>
      <c r="H37" s="16">
        <f>SUMIFS(H$6:H$30,$E$6:$E$30,"GENERAL",$K$6:$K$30,"SI")</f>
        <v>135</v>
      </c>
      <c r="I37" s="32"/>
      <c r="J37" s="103"/>
      <c r="K37" s="103"/>
      <c r="L37" s="54"/>
      <c r="M37" s="54"/>
      <c r="N37" s="54"/>
    </row>
    <row r="38" spans="1:14" x14ac:dyDescent="0.25">
      <c r="A38" s="54"/>
      <c r="B38" s="54"/>
      <c r="C38" s="54"/>
      <c r="D38" s="54"/>
      <c r="E38" s="22" t="s">
        <v>20</v>
      </c>
      <c r="F38" s="23">
        <f>F37+J38</f>
        <v>13</v>
      </c>
      <c r="G38" s="23">
        <f>G37-(ROUNDDOWN((G37+K38)/12,0)*12)+K38</f>
        <v>9</v>
      </c>
      <c r="H38" s="23">
        <f>H37-(K38*30)</f>
        <v>15</v>
      </c>
      <c r="I38" s="32"/>
      <c r="J38" s="103">
        <f>ROUNDDOWN((G37+K38)/12,0)</f>
        <v>5</v>
      </c>
      <c r="K38" s="103">
        <f>ROUNDDOWN(H37/30,0)</f>
        <v>4</v>
      </c>
      <c r="L38" s="54"/>
      <c r="M38" s="54"/>
      <c r="N38" s="54"/>
    </row>
    <row r="39" spans="1:14" x14ac:dyDescent="0.25">
      <c r="A39" s="137" t="s">
        <v>76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54"/>
      <c r="M39" s="54"/>
      <c r="N39" s="54"/>
    </row>
    <row r="40" spans="1:14" x14ac:dyDescent="0.25">
      <c r="A40" s="54"/>
      <c r="B40" s="54"/>
      <c r="C40" s="54"/>
      <c r="D40" s="54"/>
      <c r="E40" s="54"/>
      <c r="F40" s="54"/>
      <c r="G40" s="88"/>
      <c r="H40" s="87"/>
      <c r="I40" s="87"/>
      <c r="J40" s="54"/>
      <c r="K40" s="85"/>
      <c r="L40" s="54"/>
      <c r="M40" s="54"/>
      <c r="N40" s="54"/>
    </row>
    <row r="41" spans="1:14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14"/>
      <c r="K41" s="85"/>
      <c r="L41" s="54"/>
      <c r="M41" s="54"/>
      <c r="N41" s="54"/>
    </row>
    <row r="42" spans="1:14" ht="15.75" thickBot="1" x14ac:dyDescent="0.3">
      <c r="A42" s="54"/>
      <c r="B42" s="126"/>
      <c r="C42" s="54"/>
      <c r="D42" s="126"/>
      <c r="E42" s="126"/>
      <c r="F42" s="54"/>
      <c r="G42" s="54"/>
      <c r="H42" s="54"/>
      <c r="I42" s="126"/>
      <c r="J42" s="127"/>
      <c r="K42" s="85"/>
      <c r="L42" s="54"/>
      <c r="M42" s="54"/>
      <c r="N42" s="54"/>
    </row>
    <row r="43" spans="1:14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14"/>
      <c r="K43" s="85"/>
      <c r="L43" s="54"/>
      <c r="M43" s="54"/>
      <c r="N43" s="54"/>
    </row>
    <row r="44" spans="1:14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14"/>
      <c r="K44" s="85"/>
      <c r="L44" s="54"/>
      <c r="M44" s="54"/>
      <c r="N44" s="54"/>
    </row>
    <row r="45" spans="1:14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14"/>
      <c r="K45" s="85"/>
      <c r="L45" s="54"/>
      <c r="M45" s="54"/>
      <c r="N45" s="54"/>
    </row>
    <row r="46" spans="1:14" ht="15.75" thickBot="1" x14ac:dyDescent="0.3">
      <c r="A46" s="54"/>
      <c r="B46" s="126"/>
      <c r="C46" s="54"/>
      <c r="D46" s="126"/>
      <c r="E46" s="126"/>
      <c r="F46" s="54"/>
      <c r="G46" s="54"/>
      <c r="H46" s="54"/>
      <c r="I46" s="126"/>
      <c r="J46" s="127"/>
      <c r="K46" s="85"/>
      <c r="L46" s="54"/>
      <c r="M46" s="54"/>
      <c r="N46" s="54"/>
    </row>
    <row r="47" spans="1:14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14"/>
      <c r="K47" s="85"/>
      <c r="L47" s="54"/>
      <c r="M47" s="54"/>
      <c r="N47" s="54"/>
    </row>
    <row r="48" spans="1:14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14"/>
      <c r="K48" s="85"/>
    </row>
  </sheetData>
  <autoFilter ref="A5:K20"/>
  <sortState ref="A7:K17">
    <sortCondition ref="C7:C17"/>
  </sortState>
  <customSheetViews>
    <customSheetView guid="{DFB4BDB3-5D3E-4DA0-A3F8-EB9B3B103ABC}" showGridLines="0" fitToPage="1" showAutoFilter="1">
      <selection sqref="A1:K1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52" orientation="landscape" r:id="rId1"/>
      <autoFilter ref="A5:K20"/>
    </customSheetView>
  </customSheetViews>
  <mergeCells count="11">
    <mergeCell ref="A1:K1"/>
    <mergeCell ref="J2:K2"/>
    <mergeCell ref="J3:K4"/>
    <mergeCell ref="J33:K33"/>
    <mergeCell ref="A39:K39"/>
    <mergeCell ref="B2:D2"/>
    <mergeCell ref="F2:I2"/>
    <mergeCell ref="B3:D3"/>
    <mergeCell ref="B4:D4"/>
    <mergeCell ref="G4:I4"/>
    <mergeCell ref="F3:I3"/>
  </mergeCells>
  <conditionalFormatting sqref="F4:G4">
    <cfRule type="containsText" dxfId="3" priority="1" operator="containsText" text="NO">
      <formula>NOT(ISERROR(SEARCH("NO",F4)))</formula>
    </cfRule>
    <cfRule type="containsText" dxfId="2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30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30">
      <formula1>"AMBIENTAL,GENERAL"</formula1>
    </dataValidation>
    <dataValidation type="list" allowBlank="1" showInputMessage="1" showErrorMessage="1" sqref="K6:K30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52" orientation="landscape"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GridLines="0" zoomScale="80" zoomScaleNormal="80" workbookViewId="0">
      <selection activeCell="J6" sqref="J6"/>
    </sheetView>
  </sheetViews>
  <sheetFormatPr baseColWidth="10" defaultRowHeight="15" x14ac:dyDescent="0.25"/>
  <cols>
    <col min="1" max="1" width="26.7109375" style="54" customWidth="1"/>
    <col min="2" max="2" width="31.85546875" style="54" customWidth="1"/>
    <col min="3" max="3" width="15" style="54" customWidth="1"/>
    <col min="4" max="4" width="21.5703125" style="54" bestFit="1" customWidth="1"/>
    <col min="5" max="5" width="29.85546875" style="54" bestFit="1" customWidth="1"/>
    <col min="6" max="9" width="11.42578125" style="54"/>
    <col min="10" max="10" width="36.28515625" style="14" customWidth="1"/>
    <col min="11" max="11" width="11.42578125" style="85"/>
    <col min="12" max="13" width="11.5703125" style="54" bestFit="1" customWidth="1"/>
    <col min="14" max="16384" width="11.42578125" style="54"/>
  </cols>
  <sheetData>
    <row r="1" spans="1:11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22.5" customHeight="1" x14ac:dyDescent="0.25">
      <c r="A2" s="55" t="s">
        <v>0</v>
      </c>
      <c r="B2" s="148" t="s">
        <v>78</v>
      </c>
      <c r="C2" s="149"/>
      <c r="D2" s="150"/>
      <c r="E2" s="55" t="s">
        <v>1</v>
      </c>
      <c r="F2" s="151">
        <v>17632602</v>
      </c>
      <c r="G2" s="152"/>
      <c r="H2" s="152"/>
      <c r="I2" s="153"/>
      <c r="J2" s="154" t="s">
        <v>72</v>
      </c>
      <c r="K2" s="155"/>
    </row>
    <row r="3" spans="1:11" ht="42" customHeight="1" x14ac:dyDescent="0.25">
      <c r="A3" s="26" t="s">
        <v>69</v>
      </c>
      <c r="B3" s="138" t="s">
        <v>113</v>
      </c>
      <c r="C3" s="139"/>
      <c r="D3" s="140"/>
      <c r="E3" s="26" t="s">
        <v>70</v>
      </c>
      <c r="F3" s="141" t="s">
        <v>111</v>
      </c>
      <c r="G3" s="142"/>
      <c r="H3" s="142"/>
      <c r="I3" s="143"/>
      <c r="J3" s="156" t="s">
        <v>73</v>
      </c>
      <c r="K3" s="157"/>
    </row>
    <row r="4" spans="1:11" ht="45" x14ac:dyDescent="0.25">
      <c r="A4" s="25" t="s">
        <v>71</v>
      </c>
      <c r="B4" s="144" t="s">
        <v>112</v>
      </c>
      <c r="C4" s="145"/>
      <c r="D4" s="146"/>
      <c r="E4" s="56" t="s">
        <v>2</v>
      </c>
      <c r="F4" s="128" t="str">
        <f>IF(AND(F30&gt;=1,IF(B4&lt;&gt;"",F28&gt;=4,F28&gt;=7)),"SI CUMPLE","NO CUMPLE")</f>
        <v>NO CUMPLE</v>
      </c>
      <c r="G4" s="160"/>
      <c r="H4" s="160"/>
      <c r="I4" s="161"/>
      <c r="J4" s="158"/>
      <c r="K4" s="159"/>
    </row>
    <row r="5" spans="1:11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1" s="14" customFormat="1" ht="90" x14ac:dyDescent="0.25">
      <c r="A6" s="30" t="s">
        <v>114</v>
      </c>
      <c r="B6" s="30" t="s">
        <v>115</v>
      </c>
      <c r="C6" s="9">
        <v>41593</v>
      </c>
      <c r="D6" s="8">
        <v>41943</v>
      </c>
      <c r="E6" s="7" t="s">
        <v>116</v>
      </c>
      <c r="F6" s="10">
        <f>DATEDIF(C6,D6+1,"y")</f>
        <v>0</v>
      </c>
      <c r="G6" s="10">
        <f>DATEDIF(C6,D6+1,"ym")</f>
        <v>11</v>
      </c>
      <c r="H6" s="10">
        <f>IF(D6=0,0,DATEDIF(C6,D6+1,"md"))+ROUNDDOWN(I6/8,0)</f>
        <v>17</v>
      </c>
      <c r="I6" s="11">
        <v>0</v>
      </c>
      <c r="J6" s="37" t="s">
        <v>313</v>
      </c>
      <c r="K6" s="101" t="s">
        <v>154</v>
      </c>
    </row>
    <row r="7" spans="1:11" s="14" customFormat="1" ht="90" x14ac:dyDescent="0.25">
      <c r="A7" s="30" t="s">
        <v>117</v>
      </c>
      <c r="B7" s="30" t="s">
        <v>118</v>
      </c>
      <c r="C7" s="9">
        <v>41548</v>
      </c>
      <c r="D7" s="8">
        <v>41639</v>
      </c>
      <c r="E7" s="7" t="s">
        <v>116</v>
      </c>
      <c r="F7" s="10">
        <f>DATEDIF(C7,D7+1,"y")</f>
        <v>0</v>
      </c>
      <c r="G7" s="10">
        <f>DATEDIF(C7,D7+1,"ym")</f>
        <v>3</v>
      </c>
      <c r="H7" s="10">
        <f>IF(D7=0,0,DATEDIF(C7,D7+1,"md"))+ROUNDDOWN(I7/8,0)</f>
        <v>0</v>
      </c>
      <c r="I7" s="11">
        <v>0</v>
      </c>
      <c r="J7" s="37" t="s">
        <v>313</v>
      </c>
      <c r="K7" s="101" t="s">
        <v>154</v>
      </c>
    </row>
    <row r="8" spans="1:11" s="14" customFormat="1" ht="90" x14ac:dyDescent="0.25">
      <c r="A8" s="30" t="s">
        <v>117</v>
      </c>
      <c r="B8" s="30" t="s">
        <v>119</v>
      </c>
      <c r="C8" s="9">
        <v>41498</v>
      </c>
      <c r="D8" s="9">
        <v>41503</v>
      </c>
      <c r="E8" s="7" t="s">
        <v>116</v>
      </c>
      <c r="F8" s="10">
        <f>DATEDIF(C8,D8+1,"y")</f>
        <v>0</v>
      </c>
      <c r="G8" s="10">
        <f>DATEDIF(C8,D8+1,"ym")</f>
        <v>0</v>
      </c>
      <c r="H8" s="10">
        <f>IF(D8=0,0,DATEDIF(C8,D8+1,"md"))+ROUNDDOWN(I8/8,0)</f>
        <v>6</v>
      </c>
      <c r="I8" s="11">
        <v>0</v>
      </c>
      <c r="J8" s="37" t="s">
        <v>313</v>
      </c>
      <c r="K8" s="101" t="s">
        <v>154</v>
      </c>
    </row>
    <row r="9" spans="1:11" s="14" customFormat="1" ht="105" x14ac:dyDescent="0.25">
      <c r="A9" s="30" t="s">
        <v>120</v>
      </c>
      <c r="B9" s="30" t="s">
        <v>121</v>
      </c>
      <c r="C9" s="9">
        <v>41155</v>
      </c>
      <c r="D9" s="9">
        <v>41260</v>
      </c>
      <c r="E9" s="7" t="s">
        <v>116</v>
      </c>
      <c r="F9" s="10">
        <f>DATEDIF(C9,D9+1,"y")</f>
        <v>0</v>
      </c>
      <c r="G9" s="10">
        <f>DATEDIF(C9,D9+1,"ym")</f>
        <v>3</v>
      </c>
      <c r="H9" s="10">
        <f>IF(D9=0,0,DATEDIF(C9,D9+1,"md"))+ROUNDDOWN(I9/8,0)</f>
        <v>15</v>
      </c>
      <c r="I9" s="11">
        <v>0</v>
      </c>
      <c r="J9" s="37" t="s">
        <v>313</v>
      </c>
      <c r="K9" s="101" t="s">
        <v>154</v>
      </c>
    </row>
    <row r="10" spans="1:11" s="14" customFormat="1" ht="90" x14ac:dyDescent="0.25">
      <c r="A10" s="30" t="s">
        <v>122</v>
      </c>
      <c r="B10" s="30" t="s">
        <v>123</v>
      </c>
      <c r="C10" s="9"/>
      <c r="D10" s="9"/>
      <c r="E10" s="7" t="s">
        <v>116</v>
      </c>
      <c r="F10" s="10">
        <f t="shared" ref="F10:F18" si="0">DATEDIF(C10,D10+1,"y")</f>
        <v>0</v>
      </c>
      <c r="G10" s="10">
        <f t="shared" ref="G10:G18" si="1">DATEDIF(C10,D10+1,"ym")</f>
        <v>0</v>
      </c>
      <c r="H10" s="10">
        <f t="shared" ref="H10:H18" si="2">IF(D10=0,0,DATEDIF(C10,D10+1,"md"))+ROUNDDOWN(I10/8,0)</f>
        <v>8</v>
      </c>
      <c r="I10" s="11">
        <v>64</v>
      </c>
      <c r="J10" s="37" t="s">
        <v>313</v>
      </c>
      <c r="K10" s="101" t="s">
        <v>154</v>
      </c>
    </row>
    <row r="11" spans="1:11" s="14" customFormat="1" ht="90" x14ac:dyDescent="0.25">
      <c r="A11" s="30" t="s">
        <v>125</v>
      </c>
      <c r="B11" s="30" t="s">
        <v>126</v>
      </c>
      <c r="C11" s="9">
        <v>37708</v>
      </c>
      <c r="D11" s="9">
        <v>40652</v>
      </c>
      <c r="E11" s="7" t="s">
        <v>116</v>
      </c>
      <c r="F11" s="10">
        <f t="shared" si="0"/>
        <v>8</v>
      </c>
      <c r="G11" s="10">
        <f t="shared" si="1"/>
        <v>0</v>
      </c>
      <c r="H11" s="10">
        <f t="shared" si="2"/>
        <v>23</v>
      </c>
      <c r="I11" s="11">
        <v>0</v>
      </c>
      <c r="J11" s="37" t="s">
        <v>313</v>
      </c>
      <c r="K11" s="101" t="s">
        <v>154</v>
      </c>
    </row>
    <row r="12" spans="1:11" s="14" customFormat="1" ht="90" x14ac:dyDescent="0.25">
      <c r="A12" s="30" t="s">
        <v>127</v>
      </c>
      <c r="B12" s="30" t="s">
        <v>128</v>
      </c>
      <c r="C12" s="9">
        <v>36567</v>
      </c>
      <c r="D12" s="9">
        <v>37574</v>
      </c>
      <c r="E12" s="7" t="s">
        <v>116</v>
      </c>
      <c r="F12" s="10">
        <f t="shared" si="0"/>
        <v>2</v>
      </c>
      <c r="G12" s="10">
        <f t="shared" si="1"/>
        <v>9</v>
      </c>
      <c r="H12" s="10">
        <f t="shared" si="2"/>
        <v>4</v>
      </c>
      <c r="I12" s="11">
        <v>0</v>
      </c>
      <c r="J12" s="37" t="s">
        <v>313</v>
      </c>
      <c r="K12" s="101" t="s">
        <v>154</v>
      </c>
    </row>
    <row r="13" spans="1:11" s="14" customFormat="1" ht="90" x14ac:dyDescent="0.25">
      <c r="A13" s="30" t="s">
        <v>129</v>
      </c>
      <c r="B13" s="30" t="s">
        <v>130</v>
      </c>
      <c r="C13" s="9">
        <v>34953</v>
      </c>
      <c r="D13" s="9">
        <v>36326</v>
      </c>
      <c r="E13" s="7" t="s">
        <v>116</v>
      </c>
      <c r="F13" s="10">
        <f t="shared" si="0"/>
        <v>3</v>
      </c>
      <c r="G13" s="10">
        <f t="shared" si="1"/>
        <v>9</v>
      </c>
      <c r="H13" s="10">
        <f t="shared" si="2"/>
        <v>5</v>
      </c>
      <c r="I13" s="11">
        <v>0</v>
      </c>
      <c r="J13" s="37" t="s">
        <v>313</v>
      </c>
      <c r="K13" s="101" t="s">
        <v>154</v>
      </c>
    </row>
    <row r="14" spans="1:11" s="14" customFormat="1" ht="90" x14ac:dyDescent="0.25">
      <c r="A14" s="30" t="s">
        <v>131</v>
      </c>
      <c r="B14" s="30" t="s">
        <v>132</v>
      </c>
      <c r="C14" s="9">
        <v>34367</v>
      </c>
      <c r="D14" s="9">
        <v>34942</v>
      </c>
      <c r="E14" s="7" t="s">
        <v>116</v>
      </c>
      <c r="F14" s="10">
        <f t="shared" si="0"/>
        <v>1</v>
      </c>
      <c r="G14" s="10">
        <f t="shared" si="1"/>
        <v>6</v>
      </c>
      <c r="H14" s="10">
        <f t="shared" si="2"/>
        <v>30</v>
      </c>
      <c r="I14" s="11">
        <v>0</v>
      </c>
      <c r="J14" s="37" t="s">
        <v>313</v>
      </c>
      <c r="K14" s="101" t="s">
        <v>154</v>
      </c>
    </row>
    <row r="15" spans="1:11" s="14" customFormat="1" ht="90" x14ac:dyDescent="0.25">
      <c r="A15" s="30" t="s">
        <v>133</v>
      </c>
      <c r="B15" s="30" t="s">
        <v>134</v>
      </c>
      <c r="C15" s="9">
        <v>32339</v>
      </c>
      <c r="D15" s="9">
        <v>34150</v>
      </c>
      <c r="E15" s="7" t="s">
        <v>116</v>
      </c>
      <c r="F15" s="10">
        <f t="shared" si="0"/>
        <v>4</v>
      </c>
      <c r="G15" s="10">
        <f t="shared" si="1"/>
        <v>11</v>
      </c>
      <c r="H15" s="10">
        <f t="shared" si="2"/>
        <v>16</v>
      </c>
      <c r="I15" s="11">
        <v>0</v>
      </c>
      <c r="J15" s="37" t="s">
        <v>313</v>
      </c>
      <c r="K15" s="101" t="s">
        <v>154</v>
      </c>
    </row>
    <row r="16" spans="1:11" s="14" customFormat="1" x14ac:dyDescent="0.25">
      <c r="A16" s="30"/>
      <c r="B16" s="30"/>
      <c r="C16" s="9"/>
      <c r="D16" s="9"/>
      <c r="E16" s="7"/>
      <c r="F16" s="10">
        <f t="shared" si="0"/>
        <v>0</v>
      </c>
      <c r="G16" s="10">
        <f t="shared" si="1"/>
        <v>0</v>
      </c>
      <c r="H16" s="10">
        <f t="shared" si="2"/>
        <v>0</v>
      </c>
      <c r="I16" s="11">
        <v>0</v>
      </c>
      <c r="J16" s="37"/>
      <c r="K16" s="101"/>
    </row>
    <row r="17" spans="1:11" s="14" customFormat="1" x14ac:dyDescent="0.25">
      <c r="A17" s="30"/>
      <c r="B17" s="30"/>
      <c r="C17" s="9"/>
      <c r="D17" s="9"/>
      <c r="E17" s="7"/>
      <c r="F17" s="10">
        <f t="shared" si="0"/>
        <v>0</v>
      </c>
      <c r="G17" s="10">
        <f t="shared" si="1"/>
        <v>0</v>
      </c>
      <c r="H17" s="10">
        <f t="shared" si="2"/>
        <v>0</v>
      </c>
      <c r="I17" s="11">
        <v>0</v>
      </c>
      <c r="J17" s="37"/>
      <c r="K17" s="101"/>
    </row>
    <row r="18" spans="1:11" s="14" customFormat="1" x14ac:dyDescent="0.25">
      <c r="A18" s="30"/>
      <c r="B18" s="30"/>
      <c r="C18" s="9"/>
      <c r="D18" s="9"/>
      <c r="E18" s="7"/>
      <c r="F18" s="10">
        <f t="shared" si="0"/>
        <v>0</v>
      </c>
      <c r="G18" s="10">
        <f t="shared" si="1"/>
        <v>0</v>
      </c>
      <c r="H18" s="10">
        <f t="shared" si="2"/>
        <v>0</v>
      </c>
      <c r="I18" s="11">
        <v>0</v>
      </c>
      <c r="J18" s="37"/>
      <c r="K18" s="101"/>
    </row>
    <row r="19" spans="1:11" s="14" customFormat="1" x14ac:dyDescent="0.25">
      <c r="A19" s="30"/>
      <c r="B19" s="35"/>
      <c r="C19" s="9"/>
      <c r="D19" s="9"/>
      <c r="E19" s="7"/>
      <c r="F19" s="10">
        <f t="shared" ref="F19:F23" si="3">DATEDIF(C19,D19+1,"y")</f>
        <v>0</v>
      </c>
      <c r="G19" s="10">
        <f t="shared" ref="G19:G23" si="4">DATEDIF(C19,D19+1,"ym")</f>
        <v>0</v>
      </c>
      <c r="H19" s="10">
        <f t="shared" ref="H19:H23" si="5">IF(D19=0,0,DATEDIF(C19,D19+1,"md"))+ROUNDDOWN(I19/8,0)</f>
        <v>0</v>
      </c>
      <c r="I19" s="11">
        <v>0</v>
      </c>
      <c r="J19" s="37"/>
      <c r="K19" s="101"/>
    </row>
    <row r="20" spans="1:11" s="14" customFormat="1" x14ac:dyDescent="0.25">
      <c r="A20" s="30"/>
      <c r="B20" s="35"/>
      <c r="C20" s="9"/>
      <c r="D20" s="9"/>
      <c r="E20" s="7"/>
      <c r="F20" s="10">
        <f t="shared" si="3"/>
        <v>0</v>
      </c>
      <c r="G20" s="10">
        <f t="shared" si="4"/>
        <v>0</v>
      </c>
      <c r="H20" s="10">
        <f t="shared" si="5"/>
        <v>0</v>
      </c>
      <c r="I20" s="11">
        <v>0</v>
      </c>
      <c r="J20" s="37"/>
      <c r="K20" s="101"/>
    </row>
    <row r="21" spans="1:11" s="14" customFormat="1" x14ac:dyDescent="0.25">
      <c r="A21" s="30"/>
      <c r="B21" s="30"/>
      <c r="C21" s="8"/>
      <c r="D21" s="9"/>
      <c r="E21" s="7"/>
      <c r="F21" s="10">
        <f t="shared" si="3"/>
        <v>0</v>
      </c>
      <c r="G21" s="10">
        <f t="shared" si="4"/>
        <v>0</v>
      </c>
      <c r="H21" s="10">
        <f t="shared" si="5"/>
        <v>0</v>
      </c>
      <c r="I21" s="11">
        <v>0</v>
      </c>
      <c r="J21" s="37"/>
      <c r="K21" s="101"/>
    </row>
    <row r="22" spans="1:11" s="14" customFormat="1" x14ac:dyDescent="0.25">
      <c r="A22" s="30"/>
      <c r="B22" s="30"/>
      <c r="C22" s="9"/>
      <c r="D22" s="9"/>
      <c r="E22" s="7"/>
      <c r="F22" s="10">
        <f t="shared" si="3"/>
        <v>0</v>
      </c>
      <c r="G22" s="10">
        <f t="shared" si="4"/>
        <v>0</v>
      </c>
      <c r="H22" s="10">
        <f t="shared" si="5"/>
        <v>0</v>
      </c>
      <c r="I22" s="11">
        <v>0</v>
      </c>
      <c r="J22" s="37"/>
      <c r="K22" s="101"/>
    </row>
    <row r="23" spans="1:11" s="14" customFormat="1" x14ac:dyDescent="0.25">
      <c r="A23" s="30"/>
      <c r="B23" s="30"/>
      <c r="C23" s="9"/>
      <c r="D23" s="9"/>
      <c r="E23" s="7"/>
      <c r="F23" s="10">
        <f t="shared" si="3"/>
        <v>0</v>
      </c>
      <c r="G23" s="10">
        <f t="shared" si="4"/>
        <v>0</v>
      </c>
      <c r="H23" s="10">
        <f t="shared" si="5"/>
        <v>0</v>
      </c>
      <c r="I23" s="11">
        <v>0</v>
      </c>
      <c r="J23" s="37"/>
      <c r="K23" s="101"/>
    </row>
    <row r="24" spans="1:11" s="14" customFormat="1" x14ac:dyDescent="0.25">
      <c r="A24" s="30"/>
      <c r="B24" s="30"/>
      <c r="C24" s="9"/>
      <c r="D24" s="9"/>
      <c r="E24" s="7"/>
      <c r="F24" s="10">
        <f>DATEDIF(C24,D24+1,"y")</f>
        <v>0</v>
      </c>
      <c r="G24" s="10">
        <f>DATEDIF(C24,D24+1,"ym")</f>
        <v>0</v>
      </c>
      <c r="H24" s="10">
        <f>IF(D24=0,0,DATEDIF(C24,D24+1,"md"))+ROUNDDOWN(I24/8,0)</f>
        <v>0</v>
      </c>
      <c r="I24" s="11">
        <v>0</v>
      </c>
      <c r="J24" s="37"/>
      <c r="K24" s="101"/>
    </row>
    <row r="25" spans="1:11" s="14" customFormat="1" x14ac:dyDescent="0.25">
      <c r="A25" s="36"/>
      <c r="B25" s="36"/>
      <c r="C25" s="28"/>
      <c r="D25" s="28"/>
      <c r="E25" s="28"/>
      <c r="F25" s="10">
        <f>DATEDIF(C25,D25+1,"y")</f>
        <v>0</v>
      </c>
      <c r="G25" s="10">
        <f>DATEDIF(C25,D25+1,"ym")</f>
        <v>0</v>
      </c>
      <c r="H25" s="10">
        <f>IF(D25=0,0,DATEDIF(C25,D25+1,"md"))+ROUNDDOWN(I25/8,0)</f>
        <v>0</v>
      </c>
      <c r="I25" s="11">
        <v>0</v>
      </c>
      <c r="J25" s="38"/>
      <c r="K25" s="102"/>
    </row>
    <row r="26" spans="1:11" s="14" customFormat="1" ht="42.75" customHeight="1" x14ac:dyDescent="0.25">
      <c r="A26" s="54"/>
      <c r="B26" s="54"/>
      <c r="C26" s="54"/>
      <c r="D26" s="54"/>
      <c r="E26" s="54"/>
      <c r="F26" s="12"/>
      <c r="G26" s="13"/>
      <c r="H26" s="13"/>
      <c r="I26" s="13"/>
      <c r="K26" s="86"/>
    </row>
    <row r="27" spans="1:11" s="14" customFormat="1" ht="29.25" customHeight="1" x14ac:dyDescent="0.25">
      <c r="A27" s="54"/>
      <c r="B27" s="54"/>
      <c r="C27" s="54"/>
      <c r="D27" s="54"/>
      <c r="E27" s="15" t="s">
        <v>14</v>
      </c>
      <c r="F27" s="16">
        <f>SUMIFS(F$6:F$25,$K$6:K25,"SI")</f>
        <v>18</v>
      </c>
      <c r="G27" s="16">
        <f>SUMIFS(G$6:G$25,$K$6:$K$25,"SI")</f>
        <v>52</v>
      </c>
      <c r="H27" s="16">
        <f>SUMIFS(H$6:H$25,$K$6:$K$25,"SI")</f>
        <v>124</v>
      </c>
      <c r="I27" s="32"/>
      <c r="J27" s="162" t="s">
        <v>15</v>
      </c>
      <c r="K27" s="162"/>
    </row>
    <row r="28" spans="1:11" ht="22.5" customHeight="1" x14ac:dyDescent="0.25">
      <c r="E28" s="17" t="s">
        <v>16</v>
      </c>
      <c r="F28" s="18">
        <f>F27+J28</f>
        <v>22</v>
      </c>
      <c r="G28" s="18">
        <f>G27-(ROUNDDOWN((G27+K28)/12,0)*12)+K28</f>
        <v>8</v>
      </c>
      <c r="H28" s="18">
        <f>H27-(K28*30)</f>
        <v>4</v>
      </c>
      <c r="I28" s="32"/>
      <c r="J28" s="103">
        <f>ROUNDDOWN((G27+K28)/12,0)</f>
        <v>4</v>
      </c>
      <c r="K28" s="103">
        <f>ROUNDDOWN(H27/30,0)</f>
        <v>4</v>
      </c>
    </row>
    <row r="29" spans="1:11" ht="22.5" customHeight="1" x14ac:dyDescent="0.25">
      <c r="E29" s="19" t="s">
        <v>17</v>
      </c>
      <c r="F29" s="16">
        <f>SUMIFS(F$6:F$25,$E$6:$E$25,"AMBIENTAL",$K$6:$K$25,"SI")</f>
        <v>0</v>
      </c>
      <c r="G29" s="16">
        <f>SUMIFS(G$6:G$25,$E$6:$E$25,"AMBIENTAL",$K$6:$K$25,"SI")</f>
        <v>0</v>
      </c>
      <c r="H29" s="16">
        <f>SUMIFS(H$6:H$25,$E$6:$E$25,"AMBIENTAL",$K$6:$K$25,"SI")</f>
        <v>0</v>
      </c>
      <c r="I29" s="32"/>
      <c r="J29" s="103"/>
      <c r="K29" s="103"/>
    </row>
    <row r="30" spans="1:11" ht="22.5" customHeight="1" x14ac:dyDescent="0.25">
      <c r="E30" s="20" t="s">
        <v>18</v>
      </c>
      <c r="F30" s="21">
        <f>F29+J30</f>
        <v>0</v>
      </c>
      <c r="G30" s="21">
        <f>G29-(ROUNDDOWN((G29+K30)/12,0)*12)+K30</f>
        <v>0</v>
      </c>
      <c r="H30" s="21">
        <f>H29-(K30*30)</f>
        <v>0</v>
      </c>
      <c r="I30" s="32"/>
      <c r="J30" s="103">
        <f>ROUNDDOWN((G29+K30)/12,0)</f>
        <v>0</v>
      </c>
      <c r="K30" s="103">
        <f>ROUNDDOWN(H29/30,0)</f>
        <v>0</v>
      </c>
    </row>
    <row r="31" spans="1:11" ht="22.5" customHeight="1" x14ac:dyDescent="0.25">
      <c r="E31" s="19" t="s">
        <v>19</v>
      </c>
      <c r="F31" s="16">
        <f>SUMIFS(F$6:F$25,$E$6:$E$25,"GENERAL",$K$6:$K$25,"SI")</f>
        <v>18</v>
      </c>
      <c r="G31" s="16">
        <f>SUMIFS(G$6:G$25,$E$6:$E$25,"GENERAL",$K$6:$K$25,"SI")</f>
        <v>52</v>
      </c>
      <c r="H31" s="16">
        <f>SUMIFS(H$6:H$25,$E$6:$E$25,"GENERAL",$K$6:$K$25,"SI")</f>
        <v>124</v>
      </c>
      <c r="I31" s="32"/>
      <c r="J31" s="103"/>
      <c r="K31" s="103"/>
    </row>
    <row r="32" spans="1:11" ht="22.5" customHeight="1" x14ac:dyDescent="0.25">
      <c r="E32" s="22" t="s">
        <v>20</v>
      </c>
      <c r="F32" s="23">
        <f>F31+J32</f>
        <v>22</v>
      </c>
      <c r="G32" s="23">
        <f>G31-(ROUNDDOWN((G31+K32)/12,0)*12)+K32</f>
        <v>8</v>
      </c>
      <c r="H32" s="23">
        <f>H31-(K32*30)</f>
        <v>4</v>
      </c>
      <c r="I32" s="32"/>
      <c r="J32" s="103">
        <f>ROUNDDOWN((G31+K32)/12,0)</f>
        <v>4</v>
      </c>
      <c r="K32" s="103">
        <f>ROUNDDOWN(H31/30,0)</f>
        <v>4</v>
      </c>
    </row>
    <row r="33" spans="1:11" ht="22.5" customHeight="1" x14ac:dyDescent="0.25">
      <c r="A33" s="137" t="s">
        <v>76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</row>
    <row r="34" spans="1:11" x14ac:dyDescent="0.25">
      <c r="G34" s="88"/>
      <c r="H34" s="87"/>
      <c r="I34" s="87"/>
      <c r="J34" s="54"/>
    </row>
    <row r="36" spans="1:11" ht="15.75" thickBot="1" x14ac:dyDescent="0.3">
      <c r="B36" s="126"/>
      <c r="D36" s="126"/>
      <c r="E36" s="126"/>
      <c r="I36" s="126"/>
      <c r="J36" s="127"/>
    </row>
    <row r="40" spans="1:11" ht="15.75" thickBot="1" x14ac:dyDescent="0.3">
      <c r="B40" s="126"/>
      <c r="D40" s="126"/>
      <c r="E40" s="126"/>
      <c r="I40" s="126"/>
      <c r="J40" s="127"/>
    </row>
  </sheetData>
  <sheetProtection sheet="1" objects="1" scenarios="1"/>
  <autoFilter ref="A5:K25">
    <sortState ref="A6:K17">
      <sortCondition ref="C6:C17"/>
    </sortState>
  </autoFilter>
  <customSheetViews>
    <customSheetView guid="{DFB4BDB3-5D3E-4DA0-A3F8-EB9B3B103ABC}" scale="80" showGridLines="0" fitToPage="1" showAutoFilter="1">
      <selection activeCell="J6" sqref="J6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scale="56" fitToHeight="0" orientation="landscape" r:id="rId1"/>
      <autoFilter ref="A5:K25">
        <sortState ref="A6:K17">
          <sortCondition ref="C6:C17"/>
        </sortState>
      </autoFilter>
    </customSheetView>
  </customSheetViews>
  <mergeCells count="11">
    <mergeCell ref="A1:K1"/>
    <mergeCell ref="J2:K2"/>
    <mergeCell ref="J3:K4"/>
    <mergeCell ref="A33:K33"/>
    <mergeCell ref="B2:D2"/>
    <mergeCell ref="B3:D3"/>
    <mergeCell ref="B4:D4"/>
    <mergeCell ref="G4:I4"/>
    <mergeCell ref="F2:I2"/>
    <mergeCell ref="J27:K27"/>
    <mergeCell ref="F3:I3"/>
  </mergeCells>
  <conditionalFormatting sqref="F4:G4">
    <cfRule type="containsText" dxfId="1" priority="3" operator="containsText" text="NO">
      <formula>NOT(ISERROR(SEARCH("NO",F4)))</formula>
    </cfRule>
    <cfRule type="containsText" dxfId="0" priority="4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25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25">
      <formula1>"AMBIENTAL,GENERAL"</formula1>
    </dataValidation>
    <dataValidation type="list" allowBlank="1" showInputMessage="1" showErrorMessage="1" sqref="K6:K25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scale="56" fitToHeight="0" orientation="landscape"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showWhiteSpace="0" view="pageLayout" topLeftCell="A27" zoomScale="66" zoomScaleNormal="100" zoomScalePageLayoutView="66" workbookViewId="0">
      <selection activeCell="O31" sqref="O31"/>
    </sheetView>
  </sheetViews>
  <sheetFormatPr baseColWidth="10" defaultRowHeight="15" x14ac:dyDescent="0.25"/>
  <cols>
    <col min="1" max="1" width="11.140625" style="31" customWidth="1"/>
    <col min="2" max="2" width="44.85546875" style="40" customWidth="1"/>
    <col min="3" max="3" width="18" style="43" customWidth="1"/>
    <col min="4" max="4" width="25.140625" style="40" customWidth="1"/>
    <col min="5" max="5" width="31.7109375" style="40" customWidth="1"/>
    <col min="6" max="14" width="5.140625" style="44" customWidth="1"/>
    <col min="15" max="15" width="37" style="40" customWidth="1"/>
    <col min="16" max="16" width="20.140625" customWidth="1"/>
    <col min="17" max="17" width="8.28515625" style="31" customWidth="1"/>
  </cols>
  <sheetData>
    <row r="1" spans="1:17" ht="21" x14ac:dyDescent="0.25">
      <c r="A1" s="166" t="s">
        <v>22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7" ht="79.5" customHeight="1" thickBot="1" x14ac:dyDescent="0.3">
      <c r="A2" s="167" t="s">
        <v>74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7" s="31" customFormat="1" ht="34.5" customHeight="1" thickBot="1" x14ac:dyDescent="0.3">
      <c r="A3" s="168" t="s">
        <v>25</v>
      </c>
      <c r="B3" s="170" t="s">
        <v>23</v>
      </c>
      <c r="C3" s="172" t="s">
        <v>21</v>
      </c>
      <c r="D3" s="186" t="s">
        <v>32</v>
      </c>
      <c r="E3" s="187"/>
      <c r="F3" s="174" t="s">
        <v>26</v>
      </c>
      <c r="G3" s="174"/>
      <c r="H3" s="175"/>
      <c r="I3" s="176" t="s">
        <v>27</v>
      </c>
      <c r="J3" s="177"/>
      <c r="K3" s="178"/>
      <c r="L3" s="179" t="s">
        <v>28</v>
      </c>
      <c r="M3" s="180"/>
      <c r="N3" s="181"/>
      <c r="O3" s="182" t="s">
        <v>12</v>
      </c>
      <c r="P3" s="184" t="s">
        <v>24</v>
      </c>
    </row>
    <row r="4" spans="1:17" s="31" customFormat="1" ht="23.25" customHeight="1" thickBot="1" x14ac:dyDescent="0.3">
      <c r="A4" s="169"/>
      <c r="B4" s="171"/>
      <c r="C4" s="173"/>
      <c r="D4" s="116" t="s">
        <v>33</v>
      </c>
      <c r="E4" s="116" t="s">
        <v>34</v>
      </c>
      <c r="F4" s="117" t="s">
        <v>29</v>
      </c>
      <c r="G4" s="118" t="s">
        <v>30</v>
      </c>
      <c r="H4" s="119" t="s">
        <v>31</v>
      </c>
      <c r="I4" s="120" t="s">
        <v>29</v>
      </c>
      <c r="J4" s="121" t="s">
        <v>30</v>
      </c>
      <c r="K4" s="122" t="s">
        <v>31</v>
      </c>
      <c r="L4" s="123" t="s">
        <v>29</v>
      </c>
      <c r="M4" s="124" t="s">
        <v>30</v>
      </c>
      <c r="N4" s="125" t="s">
        <v>31</v>
      </c>
      <c r="O4" s="183"/>
      <c r="P4" s="185"/>
    </row>
    <row r="5" spans="1:17" s="29" customFormat="1" ht="196.5" customHeight="1" x14ac:dyDescent="0.25">
      <c r="A5" s="98">
        <v>1</v>
      </c>
      <c r="B5" s="130" t="str">
        <f>+'1 '!B2</f>
        <v>LUIS EDUARDO RAMIREZ PARRA</v>
      </c>
      <c r="C5" s="99">
        <f>+'1 '!F2</f>
        <v>17632602</v>
      </c>
      <c r="D5" s="131" t="str">
        <f>+'1 '!B3</f>
        <v>ADMINISTRACION PUBLICA DE LA ESAP/1987</v>
      </c>
      <c r="E5" s="132" t="str">
        <f>+'1 '!B4</f>
        <v>ESPECIALISTA EN GESTION DEL DESARROLLO REGIONAL/UNIVERSIDAD SURCOLOMBIANA/1999</v>
      </c>
      <c r="F5" s="107">
        <f>+'1 '!F32</f>
        <v>22</v>
      </c>
      <c r="G5" s="108">
        <f>+'1 '!G32</f>
        <v>8</v>
      </c>
      <c r="H5" s="109">
        <f>+'1 '!H32</f>
        <v>4</v>
      </c>
      <c r="I5" s="110">
        <f>+'1 '!F30</f>
        <v>0</v>
      </c>
      <c r="J5" s="111">
        <f>+'1 '!G30</f>
        <v>0</v>
      </c>
      <c r="K5" s="112">
        <f>+'1 '!H30</f>
        <v>0</v>
      </c>
      <c r="L5" s="113">
        <f>+'1 '!F28</f>
        <v>22</v>
      </c>
      <c r="M5" s="114">
        <f>+'1 '!G28</f>
        <v>8</v>
      </c>
      <c r="N5" s="115">
        <f>+'1 '!H28</f>
        <v>4</v>
      </c>
      <c r="O5" s="37" t="s">
        <v>314</v>
      </c>
      <c r="P5" s="133" t="str">
        <f>+'1 '!F4</f>
        <v>NO CUMPLE</v>
      </c>
      <c r="Q5" s="100" t="s">
        <v>36</v>
      </c>
    </row>
    <row r="6" spans="1:17" s="29" customFormat="1" ht="63" x14ac:dyDescent="0.25">
      <c r="A6" s="33">
        <v>2</v>
      </c>
      <c r="B6" s="130" t="str">
        <f>+'2 '!B2</f>
        <v>EFRAIN RODRIGUEZ LIEVANO</v>
      </c>
      <c r="C6" s="34">
        <f>+'2 '!F2</f>
        <v>16606658</v>
      </c>
      <c r="D6" s="41" t="str">
        <f>+'2 '!B3</f>
        <v>INGENIERO AGRONOMO/UNIVERSIDAD DE CALDAS/1989</v>
      </c>
      <c r="E6" s="41" t="str">
        <f>+'2 '!B4</f>
        <v>ESPECIALISTA EN GESTIÓN DEL DESARROLLO REGIONAL/UNIVERSIDAD SURCOLOMBIANA/1999</v>
      </c>
      <c r="F6" s="89">
        <f>+'2 '!F38</f>
        <v>13</v>
      </c>
      <c r="G6" s="90">
        <f>+'2 '!G38</f>
        <v>9</v>
      </c>
      <c r="H6" s="91">
        <f>+'2 '!H38</f>
        <v>15</v>
      </c>
      <c r="I6" s="92">
        <f>+'2 '!F36</f>
        <v>5</v>
      </c>
      <c r="J6" s="93">
        <f>+'2 '!G36</f>
        <v>3</v>
      </c>
      <c r="K6" s="94">
        <f>+'2 '!H36</f>
        <v>19</v>
      </c>
      <c r="L6" s="95">
        <f>+'2 '!F34</f>
        <v>19</v>
      </c>
      <c r="M6" s="96">
        <f>+'2 '!G34</f>
        <v>1</v>
      </c>
      <c r="N6" s="97">
        <f>+'2 '!H34</f>
        <v>4</v>
      </c>
      <c r="O6" s="48"/>
      <c r="P6" s="45" t="str">
        <f>+'2 '!F4</f>
        <v>SI CUMPLE</v>
      </c>
      <c r="Q6" s="100" t="s">
        <v>37</v>
      </c>
    </row>
    <row r="7" spans="1:17" s="29" customFormat="1" ht="181.5" customHeight="1" x14ac:dyDescent="0.25">
      <c r="A7" s="33">
        <v>3</v>
      </c>
      <c r="B7" s="84" t="str">
        <f>+'3 '!B2</f>
        <v>MARIA ERNESTINA GARRETA CHINDOY</v>
      </c>
      <c r="C7" s="34">
        <f>+'3 '!F2</f>
        <v>39820144</v>
      </c>
      <c r="D7" s="41" t="str">
        <f>+'3 '!B3</f>
        <v>ABOGADA/UNIVERSIDAD INCCA DE COLOMBIA/2003</v>
      </c>
      <c r="E7" s="41" t="str">
        <f>+'3 '!B4</f>
        <v>MAGISTER EN GESTIÓN AMBIENTAL/UNIVERSIDAD JAVERIANA/2007</v>
      </c>
      <c r="F7" s="89">
        <f>+'3 '!F32</f>
        <v>3</v>
      </c>
      <c r="G7" s="90">
        <f>+'3 '!G32</f>
        <v>9</v>
      </c>
      <c r="H7" s="91">
        <f>+'3 '!H32</f>
        <v>29</v>
      </c>
      <c r="I7" s="92">
        <f>+'3 '!F30</f>
        <v>0</v>
      </c>
      <c r="J7" s="93">
        <f>+'3 '!G30</f>
        <v>2</v>
      </c>
      <c r="K7" s="94">
        <f>+'3 '!H30</f>
        <v>7</v>
      </c>
      <c r="L7" s="95">
        <f>+'3 '!F28</f>
        <v>4</v>
      </c>
      <c r="M7" s="96">
        <f>+'3 '!G28</f>
        <v>0</v>
      </c>
      <c r="N7" s="97">
        <f>+'3 '!H28</f>
        <v>6</v>
      </c>
      <c r="O7" s="37" t="s">
        <v>314</v>
      </c>
      <c r="P7" s="39" t="str">
        <f>+'3 '!F4</f>
        <v>NO CUMPLE</v>
      </c>
      <c r="Q7" s="100" t="s">
        <v>38</v>
      </c>
    </row>
    <row r="8" spans="1:17" s="29" customFormat="1" ht="157.5" x14ac:dyDescent="0.25">
      <c r="A8" s="33">
        <v>4</v>
      </c>
      <c r="B8" s="84" t="str">
        <f>+'4 '!B2</f>
        <v>MYRIAM ESMERALDA ARISTIZABAL LOPEZ</v>
      </c>
      <c r="C8" s="34">
        <f>+'4 '!F2</f>
        <v>38258952</v>
      </c>
      <c r="D8" s="41" t="str">
        <f>+'4 '!B3</f>
        <v>INGENIERO FORESTAL/UNIVERSIDAD DEL TOLIMA/1990</v>
      </c>
      <c r="E8" s="41" t="str">
        <f>+'4 '!B4</f>
        <v>PRESENTA TITULO DE MASTER EN EDUCACIÓN AMBIENTAL, OTORGADO POR EL INSTITUTO DE INVESTIGACIONES ECOLÓGICAS DE MALAGA ESPAÑA, PERO NO ACREDITA HOMOLOGACIÓN ANTE EL MINISTERIO DE EDUCACIÓN NACIONAL.</v>
      </c>
      <c r="F8" s="89">
        <f>+'4 '!F40</f>
        <v>1</v>
      </c>
      <c r="G8" s="90">
        <f>+'4 '!G40</f>
        <v>3</v>
      </c>
      <c r="H8" s="91">
        <f>+'4 '!H40</f>
        <v>22</v>
      </c>
      <c r="I8" s="92">
        <f>+'4 '!F38</f>
        <v>8</v>
      </c>
      <c r="J8" s="93">
        <f>+'4 '!G38</f>
        <v>5</v>
      </c>
      <c r="K8" s="94">
        <f>+'4 '!H38</f>
        <v>12</v>
      </c>
      <c r="L8" s="95">
        <f>+'4 '!F36</f>
        <v>9</v>
      </c>
      <c r="M8" s="96">
        <f>+'4 '!G36</f>
        <v>9</v>
      </c>
      <c r="N8" s="97">
        <f>+'4 '!H36</f>
        <v>4</v>
      </c>
      <c r="O8" s="48"/>
      <c r="P8" s="39" t="str">
        <f>+'4 '!F4</f>
        <v>SI CUMPLE</v>
      </c>
      <c r="Q8" s="100" t="s">
        <v>39</v>
      </c>
    </row>
    <row r="9" spans="1:17" s="29" customFormat="1" ht="189" x14ac:dyDescent="0.25">
      <c r="A9" s="33">
        <v>5</v>
      </c>
      <c r="B9" s="84" t="str">
        <f>+'5 '!B2</f>
        <v>BRAULIO LEONEL CEBALLOS RUIZ</v>
      </c>
      <c r="C9" s="34">
        <f>+'5 '!F2</f>
        <v>13011753</v>
      </c>
      <c r="D9" s="41" t="str">
        <f>+'5 '!B3</f>
        <v>ZOOTECNISTA/ UNIVERSIDAD DE NARIÑO/1987</v>
      </c>
      <c r="E9" s="41" t="str">
        <f>+'5 '!B4</f>
        <v>UNIVERSIDAD MARIANA / ESPECIALISTA EN ALTA GERENCIA / 2008/. MAGISTER ADMINISTRACION DE EMPRESAS CON ESPECIALIDAD EN GESTION INTEGRADA DE LA CALIDAD, SEGURIDAD Y MEDIO AMBIENTE - UNIVERSIDAD DE VILLA DEL MAR - HOLOGACION RESOLUCION 6367 DEL 12-06-2012</v>
      </c>
      <c r="F9" s="89">
        <f>+'5 '!F32</f>
        <v>9</v>
      </c>
      <c r="G9" s="90">
        <f>+'5 '!G32</f>
        <v>5</v>
      </c>
      <c r="H9" s="91">
        <f>+'5 '!H32</f>
        <v>18</v>
      </c>
      <c r="I9" s="92">
        <f>+'5 '!F30</f>
        <v>18</v>
      </c>
      <c r="J9" s="93">
        <f>+'5 '!G30</f>
        <v>2</v>
      </c>
      <c r="K9" s="94">
        <f>+'5 '!H30</f>
        <v>14</v>
      </c>
      <c r="L9" s="95">
        <f>+'5 '!F28</f>
        <v>27</v>
      </c>
      <c r="M9" s="96">
        <f>+'5 '!G28</f>
        <v>8</v>
      </c>
      <c r="N9" s="97">
        <f>+'5 '!H28</f>
        <v>2</v>
      </c>
      <c r="O9" s="48"/>
      <c r="P9" s="45" t="str">
        <f>+'5 '!F4</f>
        <v>SI CUMPLE</v>
      </c>
      <c r="Q9" s="100" t="s">
        <v>40</v>
      </c>
    </row>
    <row r="10" spans="1:17" s="29" customFormat="1" ht="78.75" x14ac:dyDescent="0.25">
      <c r="A10" s="33">
        <v>6</v>
      </c>
      <c r="B10" s="84" t="str">
        <f>+'6 '!B2</f>
        <v>NIDIA FRANCISCA TERAN VIVAS</v>
      </c>
      <c r="C10" s="34">
        <f>+'6 '!F2</f>
        <v>69055251</v>
      </c>
      <c r="D10" s="41" t="str">
        <f>+'6 '!B3</f>
        <v>INGENIERA SANITARIA Y AMBIENTAL/UNIVERSIDAD MARIANA/2004</v>
      </c>
      <c r="E10" s="41" t="str">
        <f>+'6 '!B4</f>
        <v>ESPECIALISTA EN GESTIÓN AMBIENTAL LOCAL/UNIVERSIDAD TECNOLÓGICA DE PEREIRA/ 2010</v>
      </c>
      <c r="F10" s="89">
        <f>+'6 '!F35</f>
        <v>0</v>
      </c>
      <c r="G10" s="90">
        <f>+'6 '!G35</f>
        <v>6</v>
      </c>
      <c r="H10" s="91">
        <f>+'6 '!H35</f>
        <v>0</v>
      </c>
      <c r="I10" s="92">
        <f>+'6 '!F33</f>
        <v>7</v>
      </c>
      <c r="J10" s="93">
        <f>+'6 '!G33</f>
        <v>5</v>
      </c>
      <c r="K10" s="94">
        <f>+'6 '!H33</f>
        <v>15</v>
      </c>
      <c r="L10" s="95">
        <f>+'6 '!F31</f>
        <v>7</v>
      </c>
      <c r="M10" s="96">
        <f>+'6 '!G31</f>
        <v>11</v>
      </c>
      <c r="N10" s="97">
        <f>+'6 '!H31</f>
        <v>15</v>
      </c>
      <c r="O10" s="48"/>
      <c r="P10" s="45" t="str">
        <f>+'6 '!F4</f>
        <v>SI CUMPLE</v>
      </c>
      <c r="Q10" s="100" t="s">
        <v>41</v>
      </c>
    </row>
    <row r="11" spans="1:17" s="29" customFormat="1" ht="150" x14ac:dyDescent="0.25">
      <c r="A11" s="33">
        <v>7</v>
      </c>
      <c r="B11" s="84" t="str">
        <f>+'7 '!B2</f>
        <v>JOSE FERNANDO SANTANDER</v>
      </c>
      <c r="C11" s="34">
        <f>+'7 '!F2</f>
        <v>97472288</v>
      </c>
      <c r="D11" s="41" t="str">
        <f>+'7 '!B3</f>
        <v>CONTADOR PÚBLICO/UNIVERIDAD REMINGTON/2008</v>
      </c>
      <c r="E11" s="41" t="str">
        <f>+'7 '!B4</f>
        <v>ESPECIALISTA EN GESTIÓN PÚBLICA/UNIVERSIDAD UNAD/2015</v>
      </c>
      <c r="F11" s="89">
        <f>+'7 '!F32</f>
        <v>8</v>
      </c>
      <c r="G11" s="90">
        <f>+'7 '!G32</f>
        <v>7</v>
      </c>
      <c r="H11" s="91">
        <f>+'7 '!H32</f>
        <v>18</v>
      </c>
      <c r="I11" s="92">
        <f>+'7 '!F30</f>
        <v>0</v>
      </c>
      <c r="J11" s="93">
        <f>+'7 '!G30</f>
        <v>0</v>
      </c>
      <c r="K11" s="94">
        <f>+'7 '!H30</f>
        <v>0</v>
      </c>
      <c r="L11" s="95">
        <f>+'7 '!F28</f>
        <v>8</v>
      </c>
      <c r="M11" s="96">
        <f>+'7 '!G28</f>
        <v>7</v>
      </c>
      <c r="N11" s="97">
        <f>+'7 '!H28</f>
        <v>18</v>
      </c>
      <c r="O11" s="37" t="s">
        <v>314</v>
      </c>
      <c r="P11" s="45" t="str">
        <f>+'7 '!F4</f>
        <v>NO CUMPLE</v>
      </c>
      <c r="Q11" s="100" t="s">
        <v>42</v>
      </c>
    </row>
    <row r="12" spans="1:17" s="29" customFormat="1" ht="173.25" x14ac:dyDescent="0.25">
      <c r="A12" s="33">
        <v>8</v>
      </c>
      <c r="B12" s="84" t="str">
        <f>+'8 '!B2</f>
        <v>DANIEL ANGEL ARIAS OLAVE</v>
      </c>
      <c r="C12" s="34">
        <f>+'8 '!F2</f>
        <v>16275129</v>
      </c>
      <c r="D12" s="41" t="str">
        <f>+'8 '!B3</f>
        <v>INGENIERO AGRÓNOMO/UNIVERSIDAD NACIONAL DE COLOMBIA/1986</v>
      </c>
      <c r="E12" s="41" t="str">
        <f>+'8 '!B4</f>
        <v>ESPECIALISTA EN ECOLOGIA, MEDIO AMBIENTE Y DESARROLLO/UNIVERSIDAD INCCA DE COLOMBIA/1999; ESPECIALISTA EN FRONTERAS Y RELACIONES INTERNACIONALES/ESAP/2013; ESPECIALISTA EN ESTUDIOS AMAZÓNICOS/UNIVERSIDAD NACIONAL DE COLOMBIA/2013</v>
      </c>
      <c r="F12" s="89">
        <f>+'8 '!F32</f>
        <v>2</v>
      </c>
      <c r="G12" s="90">
        <f>+'8 '!G32</f>
        <v>4</v>
      </c>
      <c r="H12" s="91">
        <f>+'8 '!H32</f>
        <v>15</v>
      </c>
      <c r="I12" s="92">
        <f>+'8 '!F30</f>
        <v>33</v>
      </c>
      <c r="J12" s="93">
        <f>+'8 '!G30</f>
        <v>2</v>
      </c>
      <c r="K12" s="94">
        <f>+'8 '!H30</f>
        <v>14</v>
      </c>
      <c r="L12" s="95">
        <f>+'8 '!F28</f>
        <v>35</v>
      </c>
      <c r="M12" s="96">
        <f>+'8 '!G28</f>
        <v>6</v>
      </c>
      <c r="N12" s="97">
        <f>+'8 '!H28</f>
        <v>29</v>
      </c>
      <c r="O12" s="48"/>
      <c r="P12" s="45" t="str">
        <f>+'8 '!F4</f>
        <v>SI CUMPLE</v>
      </c>
      <c r="Q12" s="100" t="s">
        <v>43</v>
      </c>
    </row>
    <row r="13" spans="1:17" s="29" customFormat="1" ht="63" x14ac:dyDescent="0.25">
      <c r="A13" s="33">
        <v>9</v>
      </c>
      <c r="B13" s="84" t="str">
        <f>+'9 '!B2</f>
        <v>MANUEL HOYDEN GONZALEZ OSSA</v>
      </c>
      <c r="C13" s="34">
        <f>+'9 '!F2</f>
        <v>18126817</v>
      </c>
      <c r="D13" s="41" t="str">
        <f>+'9 '!B3</f>
        <v>INGENIERO DE MINAS/FUNDACION UNIVERSITARIA DEL AREA ANDINA/2003</v>
      </c>
      <c r="E13" s="41" t="str">
        <f>+'9 '!B4</f>
        <v>ESPECIALISTA EN GERENCIA AMBIENTAL/UNIVERSIDAD LIBRE/2006</v>
      </c>
      <c r="F13" s="89">
        <f>+'9 '!F32</f>
        <v>6</v>
      </c>
      <c r="G13" s="90">
        <f>+'9 '!G32</f>
        <v>9</v>
      </c>
      <c r="H13" s="91">
        <f>+'9 '!H32</f>
        <v>9</v>
      </c>
      <c r="I13" s="92">
        <f>+'9 '!F30</f>
        <v>6</v>
      </c>
      <c r="J13" s="93">
        <f>+'9 '!G30</f>
        <v>2</v>
      </c>
      <c r="K13" s="94">
        <f>+'9 '!H30</f>
        <v>23</v>
      </c>
      <c r="L13" s="95">
        <f>+'9 '!F28</f>
        <v>13</v>
      </c>
      <c r="M13" s="96">
        <f>+'9 '!G28</f>
        <v>0</v>
      </c>
      <c r="N13" s="97">
        <f>+'9 '!H28</f>
        <v>2</v>
      </c>
      <c r="O13" s="48"/>
      <c r="P13" s="45" t="str">
        <f>+'9 '!F4</f>
        <v>SI CUMPLE</v>
      </c>
      <c r="Q13" s="100" t="s">
        <v>44</v>
      </c>
    </row>
    <row r="14" spans="1:17" s="29" customFormat="1" ht="63" x14ac:dyDescent="0.25">
      <c r="A14" s="33">
        <v>10</v>
      </c>
      <c r="B14" s="84" t="str">
        <f>+'10'!B2</f>
        <v>JORGE ALBERTO GUERRERO LIÑEIRO</v>
      </c>
      <c r="C14" s="34">
        <f>+'10'!F2</f>
        <v>80108811</v>
      </c>
      <c r="D14" s="41" t="str">
        <f>+'10'!B3</f>
        <v>MEDICO VETERINARIO/UNIVERSIDAD ANTONIO NARIÑO/2007</v>
      </c>
      <c r="E14" s="41" t="str">
        <f>+'10'!B4</f>
        <v>ESPECIALISTA EN GESTIÓN AMBIENTAL/FUNDACIÓN UNIVERSITARIA DEL AREA ANDINA/2014</v>
      </c>
      <c r="F14" s="89">
        <f>+'10'!F32</f>
        <v>1</v>
      </c>
      <c r="G14" s="90">
        <f>+'10'!G32</f>
        <v>4</v>
      </c>
      <c r="H14" s="91">
        <f>+'10'!H32</f>
        <v>2</v>
      </c>
      <c r="I14" s="92">
        <f>+'10'!F30</f>
        <v>6</v>
      </c>
      <c r="J14" s="93">
        <f>+'10'!G30</f>
        <v>3</v>
      </c>
      <c r="K14" s="94">
        <f>+'10'!H30</f>
        <v>1</v>
      </c>
      <c r="L14" s="95">
        <f>+'10'!F28</f>
        <v>7</v>
      </c>
      <c r="M14" s="96">
        <f>+'10'!G28</f>
        <v>7</v>
      </c>
      <c r="N14" s="97">
        <f>+'10'!H28</f>
        <v>3</v>
      </c>
      <c r="O14" s="48"/>
      <c r="P14" s="45" t="str">
        <f>+'10'!F4</f>
        <v>SI CUMPLE</v>
      </c>
      <c r="Q14" s="100" t="s">
        <v>46</v>
      </c>
    </row>
    <row r="15" spans="1:17" s="29" customFormat="1" ht="94.5" x14ac:dyDescent="0.25">
      <c r="A15" s="33">
        <v>11</v>
      </c>
      <c r="B15" s="84" t="str">
        <f>+'11'!B2</f>
        <v>NORMA JANETH CALDERON</v>
      </c>
      <c r="C15" s="34">
        <f>+'11'!F2</f>
        <v>40779820</v>
      </c>
      <c r="D15" s="41" t="str">
        <f>+'11'!B3</f>
        <v>LICENCIADA EN CIENCIAS SOCIALES/UNIVERSIDAED DE LA AMAZONIA/1996</v>
      </c>
      <c r="E15" s="41" t="str">
        <f>+'11'!B4</f>
        <v>MAESTRRIA EN EDUCACIÓN UNIVERSITÉ DU QUEBEC MONTREAL/2001 CONVALIDADA POR EL ICFES MEDIANTE RESOLUCIÓN DEL 21 DE AGOSTO DE 2003</v>
      </c>
      <c r="F15" s="89">
        <f>+'11'!F32</f>
        <v>2</v>
      </c>
      <c r="G15" s="90">
        <f>+'11'!G32</f>
        <v>2</v>
      </c>
      <c r="H15" s="91">
        <f>+'11'!H32</f>
        <v>16</v>
      </c>
      <c r="I15" s="92">
        <f>+'11'!F30</f>
        <v>4</v>
      </c>
      <c r="J15" s="93">
        <f>+'11'!G30</f>
        <v>5</v>
      </c>
      <c r="K15" s="94">
        <f>+'11'!H30</f>
        <v>16</v>
      </c>
      <c r="L15" s="95">
        <f>+'11'!F28</f>
        <v>6</v>
      </c>
      <c r="M15" s="96">
        <f>+'11'!G28</f>
        <v>8</v>
      </c>
      <c r="N15" s="97">
        <f>+'11'!H28</f>
        <v>2</v>
      </c>
      <c r="O15" s="48"/>
      <c r="P15" s="45" t="str">
        <f>+'11'!F4</f>
        <v>SI CUMPLE</v>
      </c>
      <c r="Q15" s="100" t="s">
        <v>47</v>
      </c>
    </row>
    <row r="16" spans="1:17" s="29" customFormat="1" ht="75" x14ac:dyDescent="0.25">
      <c r="A16" s="33">
        <v>12</v>
      </c>
      <c r="B16" s="84" t="str">
        <f>+'12'!B2</f>
        <v>DIEGO FERNANDO QUIROZ BRAVO</v>
      </c>
      <c r="C16" s="34">
        <f>+'12'!F2</f>
        <v>18124720</v>
      </c>
      <c r="D16" s="41" t="str">
        <f>+'12'!B3</f>
        <v>ADMINISTRADOR FINANCIERO/UNIVERSIDAD DEL TOLIMA/2001</v>
      </c>
      <c r="E16" s="41">
        <f>+'12'!B4</f>
        <v>0</v>
      </c>
      <c r="F16" s="89">
        <f>+'12'!F32</f>
        <v>0</v>
      </c>
      <c r="G16" s="90">
        <f>+'12'!G32</f>
        <v>0</v>
      </c>
      <c r="H16" s="91">
        <f>+'12'!H32</f>
        <v>0</v>
      </c>
      <c r="I16" s="92">
        <f>+'12'!F30</f>
        <v>0</v>
      </c>
      <c r="J16" s="93">
        <f>+'12'!G30</f>
        <v>0</v>
      </c>
      <c r="K16" s="94">
        <f>+'12'!H30</f>
        <v>0</v>
      </c>
      <c r="L16" s="95">
        <f>+'12'!F28</f>
        <v>0</v>
      </c>
      <c r="M16" s="96">
        <f>+'12'!G28</f>
        <v>0</v>
      </c>
      <c r="N16" s="97">
        <f>+'12'!H28</f>
        <v>0</v>
      </c>
      <c r="O16" s="37" t="s">
        <v>359</v>
      </c>
      <c r="P16" s="45" t="str">
        <f>+'12'!F4</f>
        <v>NO CUMPLE</v>
      </c>
      <c r="Q16" s="100" t="s">
        <v>48</v>
      </c>
    </row>
    <row r="17" spans="1:17" s="29" customFormat="1" ht="63" x14ac:dyDescent="0.25">
      <c r="A17" s="33">
        <v>13</v>
      </c>
      <c r="B17" s="84" t="str">
        <f>+'13'!B2</f>
        <v>EDWIN GUSTAVO DUSSAN MALAGON</v>
      </c>
      <c r="C17" s="34">
        <f>+'13'!F2</f>
        <v>17656065</v>
      </c>
      <c r="D17" s="41" t="str">
        <f>+'13'!B3</f>
        <v>INGENIERO AMBIENTAL Y SANITARIO/ UNIVERSIDAD LA SALLE/2000</v>
      </c>
      <c r="E17" s="41" t="str">
        <f>+'13'!B4</f>
        <v>ESPECIALISTA EN EDUCACIÓN Y GESTIÓN AMBIENTAL/UNIVERSIDAD DE LA AMAZONIA/2006</v>
      </c>
      <c r="F17" s="89">
        <f>+'13'!F35</f>
        <v>2</v>
      </c>
      <c r="G17" s="90">
        <f>+'13'!G35</f>
        <v>6</v>
      </c>
      <c r="H17" s="91">
        <f>+'13'!H35</f>
        <v>10</v>
      </c>
      <c r="I17" s="92">
        <f>+'13'!F33</f>
        <v>8</v>
      </c>
      <c r="J17" s="93">
        <f>+'13'!G33</f>
        <v>7</v>
      </c>
      <c r="K17" s="94">
        <f>+'13'!H33</f>
        <v>15</v>
      </c>
      <c r="L17" s="95">
        <f>+'13'!F31</f>
        <v>11</v>
      </c>
      <c r="M17" s="96">
        <f>+'13'!G31</f>
        <v>1</v>
      </c>
      <c r="N17" s="97">
        <f>+'13'!H31</f>
        <v>25</v>
      </c>
      <c r="O17" s="48"/>
      <c r="P17" s="45" t="str">
        <f>+'13'!F4</f>
        <v>SI CUMPLE</v>
      </c>
      <c r="Q17" s="100" t="s">
        <v>49</v>
      </c>
    </row>
    <row r="18" spans="1:17" s="29" customFormat="1" ht="252" x14ac:dyDescent="0.25">
      <c r="A18" s="33">
        <v>14</v>
      </c>
      <c r="B18" s="84" t="str">
        <f>+'14'!B2</f>
        <v>LUIS ALEXANDER MEJIA BUSTOS</v>
      </c>
      <c r="C18" s="34">
        <f>+'14'!F2</f>
        <v>79600573</v>
      </c>
      <c r="D18" s="41" t="str">
        <f>+'14'!B3</f>
        <v>LICENCIADO EN BIOLOGÍA/UNIVERSIDAD DISTRITAL FRANCISCO JOSE DE CALDAS/1996</v>
      </c>
      <c r="E18" s="41" t="str">
        <f>+'14'!B4</f>
        <v>ESPECIALISTA EN ECOLOGIA CON ENFASIS EN EDUCACIÓN AMBIENTAL/UNIVERSIDAD DE NARIÑO/ 2001; ESPECIALISTA EN ORDENAMIENTO Y GESTIÓN INTEGRAL DE CUENCAS HIDROGRAFICAS/UNIVERSIDAD SANTO TOMAS/2006; ESPECIALISTA EN GERENCIA AMBIENTAL/ UNIVERSIDAD ESAP/2008; ESPECIALISTA EN ESTUDIOS AMAZÓNICOS/UNIVERSIDAD NACIONAL DE COLOMBIA/2011</v>
      </c>
      <c r="F18" s="89">
        <f>+'14'!F22</f>
        <v>0</v>
      </c>
      <c r="G18" s="90">
        <f>+'14'!G22</f>
        <v>3</v>
      </c>
      <c r="H18" s="91">
        <f>+'14'!H22</f>
        <v>15</v>
      </c>
      <c r="I18" s="92">
        <f>+'14'!F20</f>
        <v>14</v>
      </c>
      <c r="J18" s="93">
        <f>+'14'!G20</f>
        <v>10</v>
      </c>
      <c r="K18" s="94">
        <f>+'14'!H20</f>
        <v>29</v>
      </c>
      <c r="L18" s="95">
        <f>+'14'!F18</f>
        <v>15</v>
      </c>
      <c r="M18" s="96">
        <f>+'14'!G18</f>
        <v>2</v>
      </c>
      <c r="N18" s="97">
        <f>+'14'!H18</f>
        <v>14</v>
      </c>
      <c r="O18" s="48"/>
      <c r="P18" s="45" t="str">
        <f>+'14'!F4</f>
        <v>SI CUMPLE</v>
      </c>
      <c r="Q18" s="100" t="s">
        <v>50</v>
      </c>
    </row>
    <row r="19" spans="1:17" s="29" customFormat="1" ht="78.75" x14ac:dyDescent="0.25">
      <c r="A19" s="33">
        <v>15</v>
      </c>
      <c r="B19" s="84" t="str">
        <f>+'15'!B2</f>
        <v>ALEXANDER MELO BURBANO</v>
      </c>
      <c r="C19" s="34">
        <f>+'15'!F2</f>
        <v>18126800</v>
      </c>
      <c r="D19" s="41" t="str">
        <f>+'15'!B3</f>
        <v>INGENIERO FORESTAL/UNIVERSIDAD DEL TOLIMA/2001; ADMINISTRADOR PÚBLICO/ESAP/2015</v>
      </c>
      <c r="E19" s="41" t="str">
        <f>+'15'!B4</f>
        <v>ESPECIALISTA EN GESTIÓN PÚBLICA/ESAP/2015</v>
      </c>
      <c r="F19" s="89">
        <f>+'15'!F26</f>
        <v>0</v>
      </c>
      <c r="G19" s="90">
        <f>+'15'!G26</f>
        <v>0</v>
      </c>
      <c r="H19" s="91">
        <f>+'15'!H26</f>
        <v>0</v>
      </c>
      <c r="I19" s="92">
        <f>+'15'!F24</f>
        <v>11</v>
      </c>
      <c r="J19" s="93">
        <f>+'15'!G24</f>
        <v>11</v>
      </c>
      <c r="K19" s="94">
        <f>+'15'!H24</f>
        <v>29</v>
      </c>
      <c r="L19" s="95">
        <f>+'15'!F22</f>
        <v>11</v>
      </c>
      <c r="M19" s="96">
        <f>+'15'!G22</f>
        <v>11</v>
      </c>
      <c r="N19" s="97">
        <f>+'15'!H22</f>
        <v>29</v>
      </c>
      <c r="O19" s="48"/>
      <c r="P19" s="45" t="str">
        <f>+'15'!F4</f>
        <v>SI CUMPLE</v>
      </c>
      <c r="Q19" s="100" t="s">
        <v>51</v>
      </c>
    </row>
    <row r="20" spans="1:17" s="29" customFormat="1" ht="63" x14ac:dyDescent="0.25">
      <c r="A20" s="33">
        <v>16</v>
      </c>
      <c r="B20" s="84" t="str">
        <f>+'16'!B2</f>
        <v>HILARION GUERRERO RENDON</v>
      </c>
      <c r="C20" s="34">
        <f>+'16'!F2</f>
        <v>18123570</v>
      </c>
      <c r="D20" s="41" t="str">
        <f>+'16'!B3</f>
        <v>INGENIERO CIVIL/UNIVERSIDAD MILITAR NUEVA GRANADA/1987</v>
      </c>
      <c r="E20" s="41" t="str">
        <f>+'16'!B4</f>
        <v>ESPECIALISTA EN ALTA GERENCIA /UNIVERSIDAD MARIANA/2015</v>
      </c>
      <c r="F20" s="89">
        <f>+'16'!F19</f>
        <v>6</v>
      </c>
      <c r="G20" s="90">
        <f>+'16'!G19</f>
        <v>9</v>
      </c>
      <c r="H20" s="91">
        <f>+'16'!H19</f>
        <v>25</v>
      </c>
      <c r="I20" s="92">
        <f>+'16'!F17</f>
        <v>3</v>
      </c>
      <c r="J20" s="93">
        <f>+'16'!G17</f>
        <v>9</v>
      </c>
      <c r="K20" s="94">
        <f>+'16'!H17</f>
        <v>20</v>
      </c>
      <c r="L20" s="95">
        <f>+'16'!F15</f>
        <v>10</v>
      </c>
      <c r="M20" s="96">
        <f>+'16'!G15</f>
        <v>7</v>
      </c>
      <c r="N20" s="97">
        <f>+'16'!H15</f>
        <v>15</v>
      </c>
      <c r="O20" s="48"/>
      <c r="P20" s="45" t="str">
        <f>+'16'!F4</f>
        <v>SI CUMPLE</v>
      </c>
      <c r="Q20" s="100" t="s">
        <v>52</v>
      </c>
    </row>
    <row r="21" spans="1:17" s="29" customFormat="1" ht="110.25" x14ac:dyDescent="0.25">
      <c r="A21" s="33">
        <v>17</v>
      </c>
      <c r="B21" s="84" t="str">
        <f>+'17'!B2:D2</f>
        <v>JUAN DIEGO PEÑA PIRAZAN</v>
      </c>
      <c r="C21" s="34">
        <f>+'17'!F2</f>
        <v>4096215</v>
      </c>
      <c r="D21" s="41" t="str">
        <f>+'17'!B3</f>
        <v>GEOLOGO/UNIVERSIDAD NACIONAL/1983</v>
      </c>
      <c r="E21" s="41" t="str">
        <f>+'17'!B4</f>
        <v>ESPECIALIZACIÓN EN GERENCIA PARA EL MANEJO INTEGRAL DE LOS RECURSOS NATURALES DEL MEDIO AMBIENTE Y PREVENCIÓN DE DESASTRES./UNIVERSIDAD SERGIO ARBOLEDA/2004</v>
      </c>
      <c r="F21" s="89">
        <f>+'17'!F24</f>
        <v>6</v>
      </c>
      <c r="G21" s="90">
        <f>+'17'!G24</f>
        <v>0</v>
      </c>
      <c r="H21" s="91">
        <f>+'17'!H24</f>
        <v>28</v>
      </c>
      <c r="I21" s="92">
        <f>+'17'!F22</f>
        <v>15</v>
      </c>
      <c r="J21" s="93">
        <f>+'17'!G22</f>
        <v>9</v>
      </c>
      <c r="K21" s="94">
        <f>+'17'!H22</f>
        <v>12</v>
      </c>
      <c r="L21" s="95">
        <f>+'17'!F20</f>
        <v>21</v>
      </c>
      <c r="M21" s="96">
        <f>+'17'!G20</f>
        <v>10</v>
      </c>
      <c r="N21" s="97">
        <f>+'17'!H20</f>
        <v>10</v>
      </c>
      <c r="O21" s="48"/>
      <c r="P21" s="45" t="str">
        <f>+'17'!F4</f>
        <v>SI CUMPLE</v>
      </c>
      <c r="Q21" s="100" t="s">
        <v>53</v>
      </c>
    </row>
    <row r="22" spans="1:17" s="29" customFormat="1" ht="63" x14ac:dyDescent="0.25">
      <c r="A22" s="33">
        <v>18</v>
      </c>
      <c r="B22" s="84" t="str">
        <f>+'18'!B2</f>
        <v>HERSON LOPEZ ACOSTA</v>
      </c>
      <c r="C22" s="34">
        <f>+'18'!F2</f>
        <v>18128306</v>
      </c>
      <c r="D22" s="41" t="str">
        <f>+'18'!B3</f>
        <v>INGENIERO SANITARIO Y AMBIENTAL/UNIVERSIDAD MARIANA/2007</v>
      </c>
      <c r="E22" s="41" t="str">
        <f>+'18'!B4</f>
        <v>ESPECIALISTA EN GESTION AMBIENTAL/UNIVERSIDAD DEL AREA ANDINA/2011</v>
      </c>
      <c r="F22" s="89">
        <f>+'18'!F35</f>
        <v>0</v>
      </c>
      <c r="G22" s="90">
        <f>+'18'!G35</f>
        <v>9</v>
      </c>
      <c r="H22" s="91">
        <f>+'18'!H35</f>
        <v>0</v>
      </c>
      <c r="I22" s="92">
        <f>+'18'!F33</f>
        <v>3</v>
      </c>
      <c r="J22" s="93">
        <f>+'18'!G33</f>
        <v>11</v>
      </c>
      <c r="K22" s="94">
        <f>+'18'!H33</f>
        <v>12</v>
      </c>
      <c r="L22" s="95">
        <f>+'18'!F31</f>
        <v>4</v>
      </c>
      <c r="M22" s="96">
        <f>+'18'!G31</f>
        <v>8</v>
      </c>
      <c r="N22" s="97">
        <f>+'18'!H31</f>
        <v>12</v>
      </c>
      <c r="O22" s="48"/>
      <c r="P22" s="45" t="str">
        <f>+'18'!F4</f>
        <v>SI CUMPLE</v>
      </c>
      <c r="Q22" s="100" t="s">
        <v>54</v>
      </c>
    </row>
    <row r="23" spans="1:17" s="29" customFormat="1" ht="63" x14ac:dyDescent="0.25">
      <c r="A23" s="33">
        <v>19</v>
      </c>
      <c r="B23" s="84" t="str">
        <f>+'19'!B2</f>
        <v>WILLIAM MAURICIO RENGIFO VELASCO</v>
      </c>
      <c r="C23" s="34">
        <f>+'19'!F2</f>
        <v>18125550</v>
      </c>
      <c r="D23" s="41" t="str">
        <f>+'19'!B3</f>
        <v>INGENIERO DE MINAS/FUNDACIÓN UNIVERSITARIA DEL AREA ANDINA/2003</v>
      </c>
      <c r="E23" s="41" t="str">
        <f>+'19'!B4</f>
        <v>ESPECIALISTA EN GERENCIA AMBIENTAL/UNIVERSIDAD LIBRE/2006</v>
      </c>
      <c r="F23" s="89">
        <f>+'19'!F24</f>
        <v>0</v>
      </c>
      <c r="G23" s="90">
        <f>+'19'!G24</f>
        <v>3</v>
      </c>
      <c r="H23" s="91">
        <f>+'19'!H24</f>
        <v>0</v>
      </c>
      <c r="I23" s="92">
        <f>+'19'!F22</f>
        <v>7</v>
      </c>
      <c r="J23" s="93">
        <f>+'19'!G22</f>
        <v>3</v>
      </c>
      <c r="K23" s="94">
        <f>+'19'!H22</f>
        <v>23</v>
      </c>
      <c r="L23" s="95">
        <f>+'19'!F20</f>
        <v>7</v>
      </c>
      <c r="M23" s="96">
        <f>+'19'!G20</f>
        <v>6</v>
      </c>
      <c r="N23" s="97">
        <f>+'19'!H20</f>
        <v>23</v>
      </c>
      <c r="O23" s="48"/>
      <c r="P23" s="45" t="str">
        <f>+'19'!F4</f>
        <v>SI CUMPLE</v>
      </c>
      <c r="Q23" s="100" t="s">
        <v>55</v>
      </c>
    </row>
    <row r="24" spans="1:17" s="29" customFormat="1" ht="150" x14ac:dyDescent="0.25">
      <c r="A24" s="33">
        <v>20</v>
      </c>
      <c r="B24" s="84" t="str">
        <f>+'20'!B2</f>
        <v>ELIANA MAGALI MENA DIAZ</v>
      </c>
      <c r="C24" s="34">
        <f>+'20'!F2</f>
        <v>69027389</v>
      </c>
      <c r="D24" s="41" t="str">
        <f>+'20'!B3</f>
        <v>ADMINISTRADORA DE EMPRESAS/UNIVERSIDAD COOPERATIVA DE COLOMBIA/2000</v>
      </c>
      <c r="E24" s="41" t="str">
        <f>+'20'!B4</f>
        <v>ESPECIALISTA EN GOBIERNO Y GESTIÓN DEL DESARROLLO REGIONAL Y MUNICIPAL/UNIVERSIDAD CATÓLICA DE COLOMBIA/2006</v>
      </c>
      <c r="F24" s="89">
        <f>+'20'!F20</f>
        <v>8</v>
      </c>
      <c r="G24" s="90">
        <f>+'20'!G20</f>
        <v>4</v>
      </c>
      <c r="H24" s="91">
        <f>+'20'!H20</f>
        <v>23</v>
      </c>
      <c r="I24" s="92">
        <f>+'20'!F18</f>
        <v>0</v>
      </c>
      <c r="J24" s="93">
        <f>+'20'!G18</f>
        <v>0</v>
      </c>
      <c r="K24" s="94">
        <f>+'20'!H18</f>
        <v>0</v>
      </c>
      <c r="L24" s="95">
        <f>+'20'!F16</f>
        <v>8</v>
      </c>
      <c r="M24" s="96">
        <f>+'20'!G16</f>
        <v>4</v>
      </c>
      <c r="N24" s="97">
        <f>+'20'!H16</f>
        <v>23</v>
      </c>
      <c r="O24" s="37" t="s">
        <v>314</v>
      </c>
      <c r="P24" s="45" t="str">
        <f>+'20'!F4</f>
        <v>NO CUMPLE</v>
      </c>
      <c r="Q24" s="100" t="s">
        <v>56</v>
      </c>
    </row>
    <row r="25" spans="1:17" s="29" customFormat="1" ht="204.75" x14ac:dyDescent="0.25">
      <c r="A25" s="33">
        <v>21</v>
      </c>
      <c r="B25" s="84" t="str">
        <f>+'21'!B2</f>
        <v>HORACIO GUERRERO GARCIA</v>
      </c>
      <c r="C25" s="34">
        <f>+'21'!F2</f>
        <v>97470659</v>
      </c>
      <c r="D25" s="41" t="str">
        <f>+'21'!B3</f>
        <v>ANTROPOLOGO/UNIVERSIDAD DEL CAUCA/1991</v>
      </c>
      <c r="E25" s="41" t="str">
        <f>+'21'!B4</f>
        <v>ESPECIALISTA EN PROYECTOS EDUCATIVOS Y COMUNITARIOS/UNIVERSIDAD SUR COLOMBIANA/1996; ESPECIALISTA EN GERENCIA DE SERVICIO DE SALUD/UNIVERSIDAD COOPERATIVA DE COLOMBIA/1997; MAGISTER EN EDUCACION Y DESARROLLO COMUNITARIO/UNIVERSUDAD SUR COLOMBIANA/1999.</v>
      </c>
      <c r="F25" s="89">
        <f>+'21'!F32</f>
        <v>22</v>
      </c>
      <c r="G25" s="90">
        <f>+'21'!G32</f>
        <v>1</v>
      </c>
      <c r="H25" s="91">
        <f>+'21'!H32</f>
        <v>19</v>
      </c>
      <c r="I25" s="92">
        <f>+'21'!F30</f>
        <v>0</v>
      </c>
      <c r="J25" s="93">
        <f>+'21'!G30</f>
        <v>0</v>
      </c>
      <c r="K25" s="94">
        <f>+'21'!H30</f>
        <v>0</v>
      </c>
      <c r="L25" s="95">
        <f>+'21'!F28</f>
        <v>22</v>
      </c>
      <c r="M25" s="96">
        <f>+'21'!G28</f>
        <v>1</v>
      </c>
      <c r="N25" s="97">
        <f>+'21'!H28</f>
        <v>19</v>
      </c>
      <c r="O25" s="37" t="s">
        <v>314</v>
      </c>
      <c r="P25" s="45" t="str">
        <f>+'21'!F4</f>
        <v>NO CUMPLE</v>
      </c>
      <c r="Q25" s="100" t="s">
        <v>57</v>
      </c>
    </row>
    <row r="26" spans="1:17" s="29" customFormat="1" ht="47.25" x14ac:dyDescent="0.25">
      <c r="A26" s="33">
        <v>22</v>
      </c>
      <c r="B26" s="84" t="str">
        <f>+'22'!B2</f>
        <v>RIGO ALONSO VELASQUEZ DOMUNGUEZ</v>
      </c>
      <c r="C26" s="34">
        <f>+'22'!F2</f>
        <v>12986327</v>
      </c>
      <c r="D26" s="41" t="str">
        <f>+'22'!B3</f>
        <v>INGENIERO CIVIL/UNIVERSIDAD DE NARIÑO/1996</v>
      </c>
      <c r="E26" s="41" t="str">
        <f>+'22'!B4</f>
        <v>NO ACREDITA</v>
      </c>
      <c r="F26" s="89">
        <f>+'22'!F32</f>
        <v>8</v>
      </c>
      <c r="G26" s="90">
        <f>+'22'!G32</f>
        <v>10</v>
      </c>
      <c r="H26" s="91">
        <f>+'22'!H32</f>
        <v>2</v>
      </c>
      <c r="I26" s="92">
        <f>+'22'!F30</f>
        <v>2</v>
      </c>
      <c r="J26" s="93">
        <f>+'22'!G30</f>
        <v>4</v>
      </c>
      <c r="K26" s="94">
        <f>+'22'!H30</f>
        <v>8</v>
      </c>
      <c r="L26" s="95">
        <f>+'22'!F28</f>
        <v>11</v>
      </c>
      <c r="M26" s="96">
        <f>+'22'!G28</f>
        <v>2</v>
      </c>
      <c r="N26" s="97">
        <f>+'22'!H28</f>
        <v>10</v>
      </c>
      <c r="O26" s="48"/>
      <c r="P26" s="39" t="str">
        <f>+'22'!F4</f>
        <v>SI CUMPLE</v>
      </c>
      <c r="Q26" s="100" t="s">
        <v>58</v>
      </c>
    </row>
    <row r="27" spans="1:17" s="29" customFormat="1" ht="150" x14ac:dyDescent="0.25">
      <c r="A27" s="33">
        <v>23</v>
      </c>
      <c r="B27" s="84" t="str">
        <f>+'23'!B2</f>
        <v>CARLOS ENRIQUE VALLEJO PAZ</v>
      </c>
      <c r="C27" s="34">
        <f>+'23'!F2</f>
        <v>19194901</v>
      </c>
      <c r="D27" s="41" t="str">
        <f>+'23'!B3</f>
        <v>ECONOMISTA/UNIVERSIDAD SANTO TOMAS/1980</v>
      </c>
      <c r="E27" s="41" t="str">
        <f>+'23'!B4</f>
        <v xml:space="preserve">MAGISTER EN CIENCIAS ECONOMICAS/UNIVERSIDAD SANTO TOMAS/1989: MAGISTER EN </v>
      </c>
      <c r="F27" s="89">
        <f>+'23'!F32</f>
        <v>14</v>
      </c>
      <c r="G27" s="90">
        <f>+'23'!G32</f>
        <v>2</v>
      </c>
      <c r="H27" s="91">
        <f>+'23'!H32</f>
        <v>28</v>
      </c>
      <c r="I27" s="92">
        <f>+'23'!F30</f>
        <v>0</v>
      </c>
      <c r="J27" s="93">
        <f>+'23'!G30</f>
        <v>0</v>
      </c>
      <c r="K27" s="94">
        <f>+'23'!H30</f>
        <v>0</v>
      </c>
      <c r="L27" s="95">
        <f>+'23'!F28</f>
        <v>14</v>
      </c>
      <c r="M27" s="96">
        <f>+'23'!G28</f>
        <v>2</v>
      </c>
      <c r="N27" s="97">
        <f>+'23'!H28</f>
        <v>28</v>
      </c>
      <c r="O27" s="37" t="s">
        <v>314</v>
      </c>
      <c r="P27" s="39" t="str">
        <f>+'23'!F4</f>
        <v>NO CUMPLE</v>
      </c>
      <c r="Q27" s="100" t="s">
        <v>59</v>
      </c>
    </row>
    <row r="28" spans="1:17" s="29" customFormat="1" ht="15.75" x14ac:dyDescent="0.25">
      <c r="A28" s="33">
        <v>24</v>
      </c>
      <c r="B28" s="84" t="str">
        <f>+'24'!B2</f>
        <v>CARLOS ALBERTO LOPEZ OCAMPO</v>
      </c>
      <c r="C28" s="34">
        <f>+'24'!F2</f>
        <v>86043201</v>
      </c>
      <c r="D28" s="41" t="str">
        <f>+'24'!B3</f>
        <v>INGENIERO AMBIENTAL Y DE SANEAMIENTO/INSTITUTO UNIVERSITARIO DE LA PAZ BARRANCABERMEJA/2004</v>
      </c>
      <c r="E28" s="41" t="str">
        <f>+'24'!B4</f>
        <v>MASTER EN COPERACION INTERNACIONAL Y AYUDA HUMANITARIA DURACION 644 HORAS SIN HOMOLOGACION Y/O CONVALIDACION DE TITULO  EN COLOMBIA</v>
      </c>
      <c r="F28" s="89">
        <f>+'24'!F32</f>
        <v>2</v>
      </c>
      <c r="G28" s="90">
        <f>+'24'!G32</f>
        <v>0</v>
      </c>
      <c r="H28" s="91">
        <f>+'24'!H32</f>
        <v>19</v>
      </c>
      <c r="I28" s="92">
        <f>+'24'!F30</f>
        <v>9</v>
      </c>
      <c r="J28" s="93">
        <f>+'24'!G30</f>
        <v>1</v>
      </c>
      <c r="K28" s="94">
        <f>+'24'!H30</f>
        <v>5</v>
      </c>
      <c r="L28" s="95">
        <f>+'24'!F28</f>
        <v>11</v>
      </c>
      <c r="M28" s="96">
        <f>+'24'!G28</f>
        <v>1</v>
      </c>
      <c r="N28" s="97">
        <f>+'24'!H28</f>
        <v>24</v>
      </c>
      <c r="O28" s="48"/>
      <c r="P28" s="39" t="str">
        <f>+'24'!F4</f>
        <v>SI CUMPLE</v>
      </c>
      <c r="Q28" s="100" t="s">
        <v>60</v>
      </c>
    </row>
    <row r="29" spans="1:17" s="29" customFormat="1" ht="15.75" x14ac:dyDescent="0.25">
      <c r="A29" s="33">
        <v>25</v>
      </c>
      <c r="B29" s="84" t="str">
        <f>+'25'!B2</f>
        <v>ELIANA MILENA RIASCO ARBELAEZ</v>
      </c>
      <c r="C29" s="34">
        <f>+'25'!F2</f>
        <v>43618036</v>
      </c>
      <c r="D29" s="41" t="str">
        <f>+'25'!B3</f>
        <v>INGENIERA FORESTAL/UNIVERSIDAD NACIONAL DE COLOMBIA/2000</v>
      </c>
      <c r="E29" s="41" t="str">
        <f>+'25'!B4</f>
        <v>MAGISTER EN MEDIO AMBIENTE Y DESARROLLO/UNIVERSIDAD NACIONAL DE COLOMBIA, SEDE MEDELLIN/2010.</v>
      </c>
      <c r="F29" s="89">
        <f>+'25'!F32</f>
        <v>2</v>
      </c>
      <c r="G29" s="90">
        <f>+'25'!G32</f>
        <v>7</v>
      </c>
      <c r="H29" s="91">
        <f>+'25'!H32</f>
        <v>4</v>
      </c>
      <c r="I29" s="92">
        <f>+'25'!F30</f>
        <v>6</v>
      </c>
      <c r="J29" s="93">
        <f>+'25'!G30</f>
        <v>4</v>
      </c>
      <c r="K29" s="94">
        <f>+'25'!H30</f>
        <v>9</v>
      </c>
      <c r="L29" s="95">
        <f>+'25'!F28</f>
        <v>8</v>
      </c>
      <c r="M29" s="96">
        <f>+'25'!G28</f>
        <v>11</v>
      </c>
      <c r="N29" s="97">
        <f>+'25'!H28</f>
        <v>13</v>
      </c>
      <c r="O29" s="48"/>
      <c r="P29" s="39" t="str">
        <f>+'25'!F4</f>
        <v>SI CUMPLE</v>
      </c>
      <c r="Q29" s="100" t="s">
        <v>61</v>
      </c>
    </row>
    <row r="30" spans="1:17" s="29" customFormat="1" ht="90" x14ac:dyDescent="0.25">
      <c r="A30" s="33">
        <v>26</v>
      </c>
      <c r="B30" s="84" t="str">
        <f>+'26'!B2</f>
        <v>NICOLAS ANDRES ANDRADE ESCOBAR</v>
      </c>
      <c r="C30" s="34">
        <f>+'26'!F2</f>
        <v>1077858069</v>
      </c>
      <c r="D30" s="41" t="str">
        <f>+'26'!B3</f>
        <v>ECOLOGO/FUNDACION UNIVERSITARIA DE POPAYAN/2013</v>
      </c>
      <c r="E30" s="41" t="str">
        <f>+'26'!B4</f>
        <v>ESPECIALISTA EN GERENCIA DE PROYECTOS/UNIMINUTO/2015</v>
      </c>
      <c r="F30" s="89">
        <f>+'26'!F32</f>
        <v>1</v>
      </c>
      <c r="G30" s="90">
        <f>+'26'!G32</f>
        <v>7</v>
      </c>
      <c r="H30" s="91">
        <f>+'26'!H32</f>
        <v>7</v>
      </c>
      <c r="I30" s="92">
        <f>+'26'!F30</f>
        <v>0</v>
      </c>
      <c r="J30" s="93">
        <f>+'26'!G30</f>
        <v>0</v>
      </c>
      <c r="K30" s="94">
        <f>+'26'!H30</f>
        <v>0</v>
      </c>
      <c r="L30" s="95">
        <f>+'26'!F28</f>
        <v>1</v>
      </c>
      <c r="M30" s="96">
        <f>+'26'!G28</f>
        <v>7</v>
      </c>
      <c r="N30" s="97">
        <f>+'26'!H28</f>
        <v>7</v>
      </c>
      <c r="O30" s="37" t="s">
        <v>728</v>
      </c>
      <c r="P30" s="39" t="str">
        <f>+'26'!F4</f>
        <v>NO CUMPLE</v>
      </c>
      <c r="Q30" s="100" t="s">
        <v>62</v>
      </c>
    </row>
    <row r="31" spans="1:17" s="29" customFormat="1" ht="150" x14ac:dyDescent="0.25">
      <c r="A31" s="33">
        <v>27</v>
      </c>
      <c r="B31" s="84" t="str">
        <f>+'27'!B2</f>
        <v>JORGE HUMBERTO BURBANO ROJAS</v>
      </c>
      <c r="C31" s="34">
        <f>+'27'!F2</f>
        <v>18126474</v>
      </c>
      <c r="D31" s="41" t="str">
        <f>+'27'!B3</f>
        <v>ARQUITECTO/UNIVERSIDAD GRAN COLOMBIA/1999</v>
      </c>
      <c r="E31" s="41" t="str">
        <f>+'27'!B4</f>
        <v>ESPECIALISTA EN GESTION PARA EL DESARROLLO EMPRESARIAL/UNIVERSIDAD SANTO TOMAS/2004</v>
      </c>
      <c r="F31" s="89">
        <f>+'27'!F32</f>
        <v>2</v>
      </c>
      <c r="G31" s="90">
        <f>+'27'!G32</f>
        <v>10</v>
      </c>
      <c r="H31" s="91">
        <f>+'27'!H32</f>
        <v>0</v>
      </c>
      <c r="I31" s="92">
        <f>+'27'!F30</f>
        <v>0</v>
      </c>
      <c r="J31" s="93">
        <f>+'27'!G30</f>
        <v>0</v>
      </c>
      <c r="K31" s="94">
        <f>+'27'!H30</f>
        <v>0</v>
      </c>
      <c r="L31" s="95">
        <f>+'27'!F28</f>
        <v>2</v>
      </c>
      <c r="M31" s="96">
        <f>+'27'!G28</f>
        <v>10</v>
      </c>
      <c r="N31" s="97">
        <f>+'27'!H28</f>
        <v>0</v>
      </c>
      <c r="O31" s="37" t="s">
        <v>314</v>
      </c>
      <c r="P31" s="39" t="str">
        <f>+'27'!F4</f>
        <v>NO CUMPLE</v>
      </c>
      <c r="Q31" s="100" t="s">
        <v>63</v>
      </c>
    </row>
    <row r="32" spans="1:17" s="29" customFormat="1" ht="157.5" x14ac:dyDescent="0.25">
      <c r="A32" s="33">
        <v>28</v>
      </c>
      <c r="B32" s="84" t="str">
        <f>+'28'!B2</f>
        <v>JAIME SILVIO LOPEZ FAJARDO</v>
      </c>
      <c r="C32" s="34">
        <f>+'28'!F2</f>
        <v>18125394</v>
      </c>
      <c r="D32" s="41" t="str">
        <f>+'28'!B3</f>
        <v xml:space="preserve">ADMINISTRADOR DE EMPRESAS/UNIVERSIDAD DE LA AMAZONIA/2003; ABOGADO/UNIVERSIDAD INCA DE COLOMBIA/2012; </v>
      </c>
      <c r="E32" s="41" t="str">
        <f>+'28'!B4</f>
        <v>ESPECIALISTA EN GESTION AMBIENTAL/FUNDACION UNIVERSITARIA DEL AREA ANDINA/2011; ESPECIALISTA EN DERECHO DEL MEDIO AMBIENTE/UNIVERSIDAD EXTERNADO DE COLOMBIA/2013; ESPECIALISTA EN DERECHOS HUMANOS/ESAP/2015</v>
      </c>
      <c r="F32" s="89">
        <f>+'28'!F32</f>
        <v>2</v>
      </c>
      <c r="G32" s="90">
        <f>+'28'!G32</f>
        <v>7</v>
      </c>
      <c r="H32" s="91">
        <f>+'28'!H32</f>
        <v>23</v>
      </c>
      <c r="I32" s="92">
        <f>+'28'!F30</f>
        <v>2</v>
      </c>
      <c r="J32" s="93">
        <f>+'28'!G30</f>
        <v>2</v>
      </c>
      <c r="K32" s="94">
        <f>+'28'!H30</f>
        <v>0</v>
      </c>
      <c r="L32" s="95">
        <f>+'28'!F28</f>
        <v>4</v>
      </c>
      <c r="M32" s="96">
        <f>+'28'!G28</f>
        <v>9</v>
      </c>
      <c r="N32" s="97">
        <f>+'28'!H28</f>
        <v>23</v>
      </c>
      <c r="O32" s="48"/>
      <c r="P32" s="39" t="str">
        <f>+'28'!F4</f>
        <v>SI CUMPLE</v>
      </c>
      <c r="Q32" s="100" t="s">
        <v>64</v>
      </c>
    </row>
    <row r="33" spans="1:17" s="29" customFormat="1" ht="126" x14ac:dyDescent="0.25">
      <c r="A33" s="33">
        <v>29</v>
      </c>
      <c r="B33" s="84" t="str">
        <f>+'29'!B2</f>
        <v>JORGE ANDRES CUARAN ORTEGA</v>
      </c>
      <c r="C33" s="34">
        <f>+'29'!F2</f>
        <v>89003642</v>
      </c>
      <c r="D33" s="41" t="str">
        <f>+'29'!B3</f>
        <v>ADMINISTRADOR DE EMPRESAS/UNIVERSIDAD COPERATIVA DE COLOMBIA/2001</v>
      </c>
      <c r="E33" s="41" t="str">
        <f>+'29'!B4</f>
        <v>ESPECIALISTA EN GERENCIA FINANCIERA/UNIVERSIDAD AUTONOMA DE COLOMBIA/2002; ESPECIALISTA EN INFORMATICA PARA LA GERENCIA DE PROYECTOS/2003.</v>
      </c>
      <c r="F33" s="89">
        <f>+'29'!F32</f>
        <v>5</v>
      </c>
      <c r="G33" s="90">
        <f>+'29'!G32</f>
        <v>8</v>
      </c>
      <c r="H33" s="91">
        <f>+'29'!H32</f>
        <v>9</v>
      </c>
      <c r="I33" s="92">
        <f>+'29'!F30</f>
        <v>1</v>
      </c>
      <c r="J33" s="93">
        <f>+'29'!G30</f>
        <v>10</v>
      </c>
      <c r="K33" s="94">
        <f>+'29'!H30</f>
        <v>6</v>
      </c>
      <c r="L33" s="95">
        <f>+'29'!F28</f>
        <v>7</v>
      </c>
      <c r="M33" s="96">
        <f>+'29'!G28</f>
        <v>6</v>
      </c>
      <c r="N33" s="97">
        <f>+'29'!H28</f>
        <v>15</v>
      </c>
      <c r="O33" s="48"/>
      <c r="P33" s="39" t="str">
        <f>+'29'!F4</f>
        <v>SI CUMPLE</v>
      </c>
      <c r="Q33" s="100" t="s">
        <v>65</v>
      </c>
    </row>
    <row r="34" spans="1:17" s="29" customFormat="1" ht="157.5" x14ac:dyDescent="0.25">
      <c r="A34" s="33">
        <v>30</v>
      </c>
      <c r="B34" s="84" t="str">
        <f>+'30 '!B2</f>
        <v>CLAUDIA ELIZABETH GUEVARA LEYTON</v>
      </c>
      <c r="C34" s="34">
        <f>+'30 '!F2</f>
        <v>51991259</v>
      </c>
      <c r="D34" s="41" t="str">
        <f>+'30 '!B3</f>
        <v>CONTADORA PUBLICA/UNIVERSIDAD DE LA SALLE/1995</v>
      </c>
      <c r="E34" s="41" t="str">
        <f>+'30 '!B4</f>
        <v>ESPECIALISTA EN ALTA GERENCIA/UNIVERSIDAD MARIANA/1999; ESPECIALISTA EN REVISORIA FISCAL Y CONTRALORIA/CORPORACION UNIVERSITARIA REMINGTON/2008; MAESTRIA EN GERENCIA Y ASESORIA FINANCIERA/UNIVERSIDAD MARIANA/2015.</v>
      </c>
      <c r="F34" s="89">
        <f>+'30 '!F32</f>
        <v>11</v>
      </c>
      <c r="G34" s="90">
        <f>+'2 '!G38</f>
        <v>9</v>
      </c>
      <c r="H34" s="91">
        <f>+'2 '!H38</f>
        <v>15</v>
      </c>
      <c r="I34" s="92">
        <f>+'2 '!F36</f>
        <v>5</v>
      </c>
      <c r="J34" s="93">
        <f>+'2 '!G36</f>
        <v>3</v>
      </c>
      <c r="K34" s="94">
        <f>+'2 '!H36</f>
        <v>19</v>
      </c>
      <c r="L34" s="95">
        <f>+'2 '!F34</f>
        <v>19</v>
      </c>
      <c r="M34" s="96">
        <f>+'2 '!G34</f>
        <v>1</v>
      </c>
      <c r="N34" s="97">
        <f>+'2 '!H34</f>
        <v>4</v>
      </c>
      <c r="O34" s="48"/>
      <c r="P34" s="39" t="str">
        <f>+'30 '!F4</f>
        <v>SI CUMPLE</v>
      </c>
      <c r="Q34" s="100" t="s">
        <v>45</v>
      </c>
    </row>
    <row r="35" spans="1:17" s="29" customFormat="1" ht="126" x14ac:dyDescent="0.25">
      <c r="A35" s="33">
        <v>31</v>
      </c>
      <c r="B35" s="84" t="str">
        <f>+'31'!B2</f>
        <v>MAURICIO VALENCIA SEPULVEDA</v>
      </c>
      <c r="C35" s="34">
        <f>+'31'!F2</f>
        <v>10277054</v>
      </c>
      <c r="D35" s="41" t="str">
        <f>+'31'!B3</f>
        <v>GEOLOGO/UNIVERSIDAD DE CALDAS/1991</v>
      </c>
      <c r="E35" s="41" t="str">
        <f>+'31'!B4</f>
        <v>ESPECIALISTA EN GESTION DEL DESARROLLO REGIONAL/UNIVERSIDAD SUR COLOMBIANA/1999; MAGISTER EN ESTUDIOS AMAZONICOS/UNIVERSIDAD NACIONAL DE COLOMBIA/2005</v>
      </c>
      <c r="F35" s="89">
        <f>+'31'!F32</f>
        <v>4</v>
      </c>
      <c r="G35" s="90">
        <f>+'31'!G32</f>
        <v>3</v>
      </c>
      <c r="H35" s="91">
        <f>+'31'!H32</f>
        <v>17</v>
      </c>
      <c r="I35" s="92">
        <f>+'31'!F30</f>
        <v>16</v>
      </c>
      <c r="J35" s="93">
        <f>+'31'!G30</f>
        <v>2</v>
      </c>
      <c r="K35" s="94">
        <f>+'31'!H30</f>
        <v>15</v>
      </c>
      <c r="L35" s="95">
        <f>+'31'!F28</f>
        <v>20</v>
      </c>
      <c r="M35" s="96">
        <f>+'31'!G28</f>
        <v>6</v>
      </c>
      <c r="N35" s="97">
        <f>+'31'!H28</f>
        <v>2</v>
      </c>
      <c r="O35" s="48"/>
      <c r="P35" s="39" t="str">
        <f>+'31'!F4</f>
        <v>SI CUMPLE</v>
      </c>
      <c r="Q35" s="100" t="s">
        <v>66</v>
      </c>
    </row>
    <row r="36" spans="1:17" s="29" customFormat="1" ht="63" x14ac:dyDescent="0.25">
      <c r="A36" s="33">
        <v>32</v>
      </c>
      <c r="B36" s="84" t="str">
        <f>+'32'!B2</f>
        <v>RIGO NOREÑA FAJARDO</v>
      </c>
      <c r="C36" s="34">
        <f>+'32'!F2</f>
        <v>18124977</v>
      </c>
      <c r="D36" s="41" t="str">
        <f>+'32'!B3</f>
        <v>INGENIERO DE MINAS/FUNDACION UNIVERSITARIA DE POPAYAN/2005</v>
      </c>
      <c r="E36" s="41" t="str">
        <f>+'32'!B4</f>
        <v>ESPECIALISTA EN GERENCIA DE PROYECTOS/UNIVERSIDAD DEL TOLIMA/2005</v>
      </c>
      <c r="F36" s="89">
        <f>+'32'!F32</f>
        <v>2</v>
      </c>
      <c r="G36" s="90">
        <f>+'32'!G32</f>
        <v>10</v>
      </c>
      <c r="H36" s="91">
        <f>+'32'!H32</f>
        <v>23</v>
      </c>
      <c r="I36" s="92">
        <f>+'32'!F30</f>
        <v>3</v>
      </c>
      <c r="J36" s="93">
        <f>+'32'!G30</f>
        <v>4</v>
      </c>
      <c r="K36" s="94">
        <f>+'32'!H30</f>
        <v>0</v>
      </c>
      <c r="L36" s="95">
        <f>+'32'!F28</f>
        <v>6</v>
      </c>
      <c r="M36" s="96">
        <f>+'32'!G28</f>
        <v>2</v>
      </c>
      <c r="N36" s="97">
        <f>+'32'!H28</f>
        <v>23</v>
      </c>
      <c r="O36" s="48"/>
      <c r="P36" s="39" t="str">
        <f>+'32'!F4</f>
        <v>SI CUMPLE</v>
      </c>
      <c r="Q36" s="100" t="s">
        <v>67</v>
      </c>
    </row>
    <row r="37" spans="1:17" s="29" customFormat="1" ht="150" x14ac:dyDescent="0.25">
      <c r="A37" s="33">
        <v>33</v>
      </c>
      <c r="B37" s="84" t="str">
        <f>+'33'!B2</f>
        <v>VICENTE FRANCISCO CALDERON ORTIZ</v>
      </c>
      <c r="C37" s="34">
        <f>+'33'!F2</f>
        <v>18123594</v>
      </c>
      <c r="D37" s="41" t="str">
        <f>+'33'!B3</f>
        <v>ZOOTECNISTA/UNIVERSIDAD DE LA AMAZONIA/1992</v>
      </c>
      <c r="E37" s="41" t="str">
        <f>+'33'!B4</f>
        <v>ESPECIALISTA EN ECOLOGIA, MEDIO AMBIENTE Y DESARROLLO/UNIVERSIDAD INCA DE COLOMBIA/1997</v>
      </c>
      <c r="F37" s="89">
        <f>+'33'!F32</f>
        <v>15</v>
      </c>
      <c r="G37" s="90">
        <f>+'33'!G32</f>
        <v>7</v>
      </c>
      <c r="H37" s="91">
        <f>+'33'!H32</f>
        <v>25</v>
      </c>
      <c r="I37" s="92">
        <f>+'33'!F30</f>
        <v>0</v>
      </c>
      <c r="J37" s="93">
        <f>+'33'!G30</f>
        <v>0</v>
      </c>
      <c r="K37" s="94">
        <f>+'33'!H30</f>
        <v>0</v>
      </c>
      <c r="L37" s="95">
        <f>+'33'!F28</f>
        <v>15</v>
      </c>
      <c r="M37" s="96">
        <f>+'33'!G28</f>
        <v>7</v>
      </c>
      <c r="N37" s="97">
        <f>+'33'!H28</f>
        <v>25</v>
      </c>
      <c r="O37" s="37" t="s">
        <v>314</v>
      </c>
      <c r="P37" s="39" t="s">
        <v>727</v>
      </c>
      <c r="Q37" s="100" t="s">
        <v>68</v>
      </c>
    </row>
    <row r="40" spans="1:17" ht="15.75" thickBot="1" x14ac:dyDescent="0.3">
      <c r="A40" s="104"/>
      <c r="B40" s="105"/>
      <c r="C40" s="106"/>
      <c r="F40" s="104"/>
      <c r="G40" s="105"/>
      <c r="H40" s="104"/>
      <c r="I40" s="105"/>
      <c r="J40" s="104"/>
      <c r="K40" s="105"/>
      <c r="L40" s="104"/>
      <c r="M40" s="105"/>
      <c r="N40" s="104"/>
      <c r="O40" s="105"/>
    </row>
    <row r="41" spans="1:17" x14ac:dyDescent="0.25">
      <c r="F41"/>
      <c r="G41"/>
      <c r="H41"/>
      <c r="I41"/>
      <c r="J41"/>
      <c r="K41"/>
      <c r="L41"/>
      <c r="M41"/>
      <c r="N41"/>
      <c r="O41"/>
    </row>
    <row r="42" spans="1:17" x14ac:dyDescent="0.25">
      <c r="F42"/>
      <c r="G42"/>
      <c r="H42"/>
      <c r="I42"/>
      <c r="J42"/>
      <c r="K42"/>
      <c r="L42"/>
      <c r="M42"/>
      <c r="N42"/>
      <c r="O42"/>
    </row>
    <row r="43" spans="1:17" x14ac:dyDescent="0.25">
      <c r="F43"/>
      <c r="G43"/>
      <c r="H43"/>
      <c r="I43"/>
      <c r="J43"/>
      <c r="K43"/>
      <c r="L43"/>
      <c r="M43"/>
      <c r="N43"/>
      <c r="O43"/>
    </row>
    <row r="44" spans="1:17" x14ac:dyDescent="0.25">
      <c r="F44"/>
      <c r="G44"/>
      <c r="H44"/>
      <c r="I44"/>
      <c r="J44"/>
      <c r="K44"/>
      <c r="L44"/>
      <c r="M44"/>
      <c r="N44"/>
      <c r="O44"/>
    </row>
    <row r="45" spans="1:17" ht="15.75" thickBot="1" x14ac:dyDescent="0.3">
      <c r="A45" s="104"/>
      <c r="B45" s="105"/>
      <c r="C45" s="106"/>
      <c r="F45" s="104"/>
      <c r="G45" s="105"/>
      <c r="H45" s="104"/>
      <c r="I45" s="105"/>
      <c r="J45" s="104"/>
      <c r="K45" s="105"/>
      <c r="L45" s="104"/>
      <c r="M45" s="105"/>
      <c r="N45" s="104"/>
      <c r="O45" s="105"/>
    </row>
  </sheetData>
  <sheetProtection algorithmName="SHA-512" hashValue="opUCEvhjhWSlf5zckrlMItPCm/G75EXgtS9YALnM2Hdk7VX6SxLt0wn0adOq7hguWmod+YjRFhcTo1Yk8nxnFg==" saltValue="wlvxi3Gff/Ywma/iC/hftw==" spinCount="100000" sheet="1" objects="1" scenarios="1" selectLockedCells="1" selectUnlockedCells="1"/>
  <autoFilter ref="A3:P37"/>
  <sortState ref="A5:Q67">
    <sortCondition ref="A5:A67"/>
  </sortState>
  <customSheetViews>
    <customSheetView guid="{DFB4BDB3-5D3E-4DA0-A3F8-EB9B3B103ABC}" scale="66" showPageBreaks="1" fitToPage="1" printArea="1" showAutoFilter="1" view="pageLayout" topLeftCell="A27">
      <selection activeCell="O31" sqref="O31"/>
      <pageMargins left="0.51181102362204722" right="0.31496062992125984" top="0.55118110236220474" bottom="0.55118110236220474" header="0.31496062992125984" footer="0.31496062992125984"/>
      <printOptions horizontalCentered="1"/>
      <pageSetup paperSize="9" scale="57" fitToHeight="11" orientation="landscape" r:id="rId1"/>
      <headerFooter>
        <oddFooter>&amp;LConvocatoria elección Director 
Comisión Accidental Evaluadora&amp;R&amp;N</oddFooter>
      </headerFooter>
      <autoFilter ref="A3:P37"/>
    </customSheetView>
  </customSheetViews>
  <mergeCells count="11">
    <mergeCell ref="A1:P1"/>
    <mergeCell ref="A2:P2"/>
    <mergeCell ref="A3:A4"/>
    <mergeCell ref="B3:B4"/>
    <mergeCell ref="C3:C4"/>
    <mergeCell ref="F3:H3"/>
    <mergeCell ref="I3:K3"/>
    <mergeCell ref="L3:N3"/>
    <mergeCell ref="O3:O4"/>
    <mergeCell ref="P3:P4"/>
    <mergeCell ref="D3:E3"/>
  </mergeCells>
  <hyperlinks>
    <hyperlink ref="Q5" location="'1 '!A1" display="'1 '!A1"/>
    <hyperlink ref="Q6" location="'2 '!A1" display="'2 '!A1"/>
    <hyperlink ref="Q7" location="'3 '!A1" display="'3 '!A1"/>
    <hyperlink ref="Q8" location="'4 '!A1" display="'4 '!A1"/>
    <hyperlink ref="Q9" location="'5 '!A1" display="'5 '!A1"/>
    <hyperlink ref="Q10" location="'6 '!A1" display="'6 '!A1"/>
    <hyperlink ref="Q11" location="'7 '!A1" display="'7 '!A1"/>
    <hyperlink ref="Q12" location="'8 '!A1" display="'8 '!A1"/>
    <hyperlink ref="Q13" location="'9 '!A1" display="'9 '!A1"/>
    <hyperlink ref="Q14" location="'10'!A1" display="'10'!A1"/>
    <hyperlink ref="Q15" location="'11'!A1" display="'11'!A1"/>
    <hyperlink ref="Q16" location="'12'!A1" display="'12'!A1"/>
    <hyperlink ref="Q17" location="'13'!A1" display="'13'!A1"/>
    <hyperlink ref="Q18" location="'14'!A1" display="'14'!A1"/>
    <hyperlink ref="Q19" location="'15'!A1" display="'15'!A1"/>
    <hyperlink ref="Q20" location="'16'!A1" display="'16'!A1"/>
    <hyperlink ref="Q21" location="'17'!A1" display="'17'!A1"/>
    <hyperlink ref="Q22" location="'18'!A1" display="'18'!A1"/>
    <hyperlink ref="Q23" location="'19'!A1" display="'19'!A1"/>
    <hyperlink ref="Q24" location="'20'!A1" display="'20'!A1"/>
    <hyperlink ref="Q25" location="'21'!A1" display="'21'!A1"/>
    <hyperlink ref="Q26" location="'22'!A1" display="'22'!A1"/>
    <hyperlink ref="Q27" location="'23'!A1" display="'23'!A1"/>
    <hyperlink ref="Q28" location="'24'!A1" display="'24'!A1"/>
    <hyperlink ref="Q29" location="'25'!A1" display="'25'!A1"/>
    <hyperlink ref="Q30" location="'26'!A1" display="'26'!A1"/>
    <hyperlink ref="Q31" location="'27'!A1" display="'27'!A1"/>
    <hyperlink ref="Q32" location="'28'!A1" display="'28'!A1"/>
    <hyperlink ref="Q33" location="'29'!A1" display="'29'!A1"/>
    <hyperlink ref="Q34" location="'30 '!A1" display="'30 '!A1"/>
    <hyperlink ref="Q35" location="'31'!A1" display="'31'!A1"/>
    <hyperlink ref="Q36" location="'32'!A1" display="'32'!A1"/>
    <hyperlink ref="Q37" location="'33'!A1" display="'33'!A1"/>
  </hyperlinks>
  <printOptions horizontalCentered="1"/>
  <pageMargins left="0.51181102362204722" right="0.31496062992125984" top="0.55118110236220474" bottom="0.55118110236220474" header="0.31496062992125984" footer="0.31496062992125984"/>
  <pageSetup paperSize="9" scale="57" fitToHeight="11" orientation="landscape" r:id="rId2"/>
  <headerFooter>
    <oddFooter>&amp;LConvocatoria elección Director 
Comisión Accidental Evaluadora&amp;R&amp;N</oddFooter>
  </headerFooter>
  <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view="pageLayout" topLeftCell="A32" zoomScale="75" zoomScaleNormal="100" zoomScalePageLayoutView="75" workbookViewId="0">
      <selection activeCell="Q41" sqref="Q41"/>
    </sheetView>
  </sheetViews>
  <sheetFormatPr baseColWidth="10" defaultRowHeight="15" x14ac:dyDescent="0.25"/>
  <cols>
    <col min="1" max="1" width="11.140625" style="31" customWidth="1"/>
    <col min="2" max="2" width="44.85546875" style="40" customWidth="1"/>
    <col min="3" max="3" width="18" style="43" customWidth="1"/>
    <col min="4" max="4" width="25.140625" style="40" hidden="1" customWidth="1"/>
    <col min="5" max="5" width="31.7109375" style="40" hidden="1" customWidth="1"/>
    <col min="6" max="14" width="5.140625" style="44" hidden="1" customWidth="1"/>
    <col min="15" max="15" width="19.42578125" style="40" customWidth="1"/>
    <col min="16" max="16" width="16.140625" customWidth="1"/>
    <col min="17" max="17" width="40.42578125" customWidth="1"/>
  </cols>
  <sheetData>
    <row r="1" spans="1:17" ht="21" x14ac:dyDescent="0.25">
      <c r="A1" s="166" t="s">
        <v>22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2" spans="1:17" ht="79.5" customHeight="1" thickBot="1" x14ac:dyDescent="0.3">
      <c r="A2" s="167" t="s">
        <v>75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</row>
    <row r="3" spans="1:17" s="31" customFormat="1" ht="34.5" customHeight="1" thickBot="1" x14ac:dyDescent="0.3">
      <c r="A3" s="189" t="s">
        <v>25</v>
      </c>
      <c r="B3" s="189" t="s">
        <v>23</v>
      </c>
      <c r="C3" s="193" t="s">
        <v>21</v>
      </c>
      <c r="D3" s="46" t="s">
        <v>32</v>
      </c>
      <c r="E3" s="46"/>
      <c r="F3" s="188" t="s">
        <v>26</v>
      </c>
      <c r="G3" s="174"/>
      <c r="H3" s="175"/>
      <c r="I3" s="176" t="s">
        <v>27</v>
      </c>
      <c r="J3" s="177"/>
      <c r="K3" s="178"/>
      <c r="L3" s="179" t="s">
        <v>28</v>
      </c>
      <c r="M3" s="180"/>
      <c r="N3" s="181"/>
      <c r="O3" s="191" t="s">
        <v>12</v>
      </c>
      <c r="P3" s="189" t="s">
        <v>24</v>
      </c>
      <c r="Q3" s="189" t="s">
        <v>35</v>
      </c>
    </row>
    <row r="4" spans="1:17" s="31" customFormat="1" ht="23.25" customHeight="1" x14ac:dyDescent="0.25">
      <c r="A4" s="190"/>
      <c r="B4" s="190"/>
      <c r="C4" s="194"/>
      <c r="D4" s="47" t="s">
        <v>33</v>
      </c>
      <c r="E4" s="47" t="s">
        <v>34</v>
      </c>
      <c r="F4" s="57" t="s">
        <v>29</v>
      </c>
      <c r="G4" s="58" t="s">
        <v>30</v>
      </c>
      <c r="H4" s="69" t="s">
        <v>31</v>
      </c>
      <c r="I4" s="72" t="s">
        <v>29</v>
      </c>
      <c r="J4" s="73" t="s">
        <v>30</v>
      </c>
      <c r="K4" s="74" t="s">
        <v>31</v>
      </c>
      <c r="L4" s="77" t="s">
        <v>29</v>
      </c>
      <c r="M4" s="78" t="s">
        <v>30</v>
      </c>
      <c r="N4" s="79" t="s">
        <v>31</v>
      </c>
      <c r="O4" s="192"/>
      <c r="P4" s="190"/>
      <c r="Q4" s="190"/>
    </row>
    <row r="5" spans="1:17" ht="135" x14ac:dyDescent="0.25">
      <c r="A5" s="33">
        <v>1</v>
      </c>
      <c r="B5" s="84" t="str">
        <f>+'1 '!B2</f>
        <v>LUIS EDUARDO RAMIREZ PARRA</v>
      </c>
      <c r="C5" s="49">
        <f>+'1 '!F2</f>
        <v>17632602</v>
      </c>
      <c r="D5" s="50" t="str">
        <f>+'1 '!B3</f>
        <v>ADMINISTRACION PUBLICA DE LA ESAP/1987</v>
      </c>
      <c r="E5" s="42" t="str">
        <f>+'1 '!B4</f>
        <v>ESPECIALISTA EN GESTION DEL DESARROLLO REGIONAL/UNIVERSIDAD SURCOLOMBIANA/1999</v>
      </c>
      <c r="F5" s="59">
        <f>+'1 '!F32</f>
        <v>22</v>
      </c>
      <c r="G5" s="60">
        <f>+'1 '!G32</f>
        <v>8</v>
      </c>
      <c r="H5" s="70">
        <f>+'1 '!H32</f>
        <v>4</v>
      </c>
      <c r="I5" s="65">
        <f>+'1 '!F30</f>
        <v>0</v>
      </c>
      <c r="J5" s="63">
        <f>+'1 '!G30</f>
        <v>0</v>
      </c>
      <c r="K5" s="66">
        <f>+'1 '!H30</f>
        <v>0</v>
      </c>
      <c r="L5" s="80">
        <f>+'1 '!F28</f>
        <v>22</v>
      </c>
      <c r="M5" s="75">
        <f>+'1 '!G28</f>
        <v>8</v>
      </c>
      <c r="N5" s="81">
        <f>+'1 '!H28</f>
        <v>4</v>
      </c>
      <c r="O5" s="48"/>
      <c r="P5" s="39" t="str">
        <f>+'1 '!F4</f>
        <v>NO CUMPLE</v>
      </c>
      <c r="Q5" s="37" t="s">
        <v>314</v>
      </c>
    </row>
    <row r="6" spans="1:17" ht="63" x14ac:dyDescent="0.25">
      <c r="A6" s="33">
        <v>2</v>
      </c>
      <c r="B6" s="84" t="str">
        <f>+'2 '!B2:D2</f>
        <v>EFRAIN RODRIGUEZ LIEVANO</v>
      </c>
      <c r="C6" s="34">
        <f>+'2 '!F2</f>
        <v>16606658</v>
      </c>
      <c r="D6" s="41" t="str">
        <f>+'2 '!B3</f>
        <v>INGENIERO AGRONOMO/UNIVERSIDAD DE CALDAS/1989</v>
      </c>
      <c r="E6" s="41" t="str">
        <f>+'2 '!B4</f>
        <v>ESPECIALISTA EN GESTIÓN DEL DESARROLLO REGIONAL/UNIVERSIDAD SURCOLOMBIANA/1999</v>
      </c>
      <c r="F6" s="61">
        <f>+'2 '!F33</f>
        <v>10</v>
      </c>
      <c r="G6" s="62">
        <f>+'2 '!G33</f>
        <v>102</v>
      </c>
      <c r="H6" s="71">
        <f>+'2 '!H33</f>
        <v>214</v>
      </c>
      <c r="I6" s="67">
        <f>+'2 '!F25</f>
        <v>1</v>
      </c>
      <c r="J6" s="64">
        <f>+'2 '!G25</f>
        <v>6</v>
      </c>
      <c r="K6" s="68">
        <f>+'2 '!H25</f>
        <v>6</v>
      </c>
      <c r="L6" s="82">
        <f>+'2 '!F23</f>
        <v>1</v>
      </c>
      <c r="M6" s="76">
        <f>+'2 '!G23</f>
        <v>6</v>
      </c>
      <c r="N6" s="83">
        <f>+'2 '!H23</f>
        <v>6</v>
      </c>
      <c r="O6" s="48"/>
      <c r="P6" s="45" t="str">
        <f>+'2 '!F4</f>
        <v>SI CUMPLE</v>
      </c>
      <c r="Q6" s="134">
        <f>+'ACUMULADO RESULTADO'!O6</f>
        <v>0</v>
      </c>
    </row>
    <row r="7" spans="1:17" ht="135" x14ac:dyDescent="0.25">
      <c r="A7" s="33">
        <v>3</v>
      </c>
      <c r="B7" s="84" t="str">
        <f>+'3 '!B2</f>
        <v>MARIA ERNESTINA GARRETA CHINDOY</v>
      </c>
      <c r="C7" s="34">
        <f>+'3 '!F2</f>
        <v>39820144</v>
      </c>
      <c r="D7" s="41" t="str">
        <f>+'3 '!B3</f>
        <v>ABOGADA/UNIVERSIDAD INCCA DE COLOMBIA/2003</v>
      </c>
      <c r="E7" s="41" t="str">
        <f>+'3 '!B4</f>
        <v>MAGISTER EN GESTIÓN AMBIENTAL/UNIVERSIDAD JAVERIANA/2007</v>
      </c>
      <c r="F7" s="61">
        <f>+'3 '!F26</f>
        <v>0</v>
      </c>
      <c r="G7" s="62">
        <f>+'3 '!G26</f>
        <v>0</v>
      </c>
      <c r="H7" s="71">
        <f>+'3 '!H26</f>
        <v>0</v>
      </c>
      <c r="I7" s="67">
        <f>+'3 '!F24</f>
        <v>0</v>
      </c>
      <c r="J7" s="64">
        <f>+'3 '!G24</f>
        <v>0</v>
      </c>
      <c r="K7" s="68">
        <f>+'3 '!H24</f>
        <v>0</v>
      </c>
      <c r="L7" s="82">
        <f>+'3 '!F22</f>
        <v>0</v>
      </c>
      <c r="M7" s="76">
        <f>+'3 '!G22</f>
        <v>0</v>
      </c>
      <c r="N7" s="83">
        <f>+'3 '!H22</f>
        <v>0</v>
      </c>
      <c r="O7" s="48"/>
      <c r="P7" s="39" t="str">
        <f>+'3 '!F4</f>
        <v>NO CUMPLE</v>
      </c>
      <c r="Q7" s="37" t="s">
        <v>314</v>
      </c>
    </row>
    <row r="8" spans="1:17" ht="157.5" x14ac:dyDescent="0.25">
      <c r="A8" s="33">
        <v>4</v>
      </c>
      <c r="B8" s="84" t="str">
        <f>+'4 '!B2</f>
        <v>MYRIAM ESMERALDA ARISTIZABAL LOPEZ</v>
      </c>
      <c r="C8" s="34">
        <f>+'4 '!F2</f>
        <v>38258952</v>
      </c>
      <c r="D8" s="41" t="str">
        <f>+'4 '!B3</f>
        <v>INGENIERO FORESTAL/UNIVERSIDAD DEL TOLIMA/1990</v>
      </c>
      <c r="E8" s="41" t="str">
        <f>+'4 '!B4</f>
        <v>PRESENTA TITULO DE MASTER EN EDUCACIÓN AMBIENTAL, OTORGADO POR EL INSTITUTO DE INVESTIGACIONES ECOLÓGICAS DE MALAGA ESPAÑA, PERO NO ACREDITA HOMOLOGACIÓN ANTE EL MINISTERIO DE EDUCACIÓN NACIONAL.</v>
      </c>
      <c r="F8" s="61">
        <f>+'4 '!F24</f>
        <v>0</v>
      </c>
      <c r="G8" s="62">
        <f>+'4 '!G24</f>
        <v>0</v>
      </c>
      <c r="H8" s="71">
        <f>+'4 '!H24</f>
        <v>25</v>
      </c>
      <c r="I8" s="67">
        <f>+'4 '!F22</f>
        <v>0</v>
      </c>
      <c r="J8" s="64">
        <f>+'4 '!G22</f>
        <v>3</v>
      </c>
      <c r="K8" s="68">
        <f>+'4 '!H22</f>
        <v>4</v>
      </c>
      <c r="L8" s="82">
        <f>+'4 '!F20</f>
        <v>0</v>
      </c>
      <c r="M8" s="76">
        <f>+'4 '!G20</f>
        <v>11</v>
      </c>
      <c r="N8" s="83">
        <f>+'4 '!H20</f>
        <v>0</v>
      </c>
      <c r="O8" s="48"/>
      <c r="P8" s="39" t="str">
        <f>+'4 '!F4</f>
        <v>SI CUMPLE</v>
      </c>
      <c r="Q8" s="134">
        <f>+'ACUMULADO RESULTADO'!O8</f>
        <v>0</v>
      </c>
    </row>
    <row r="9" spans="1:17" ht="189" x14ac:dyDescent="0.25">
      <c r="A9" s="33">
        <v>5</v>
      </c>
      <c r="B9" s="84" t="str">
        <f>+'5 '!B2</f>
        <v>BRAULIO LEONEL CEBALLOS RUIZ</v>
      </c>
      <c r="C9" s="34">
        <f>+'5 '!F2</f>
        <v>13011753</v>
      </c>
      <c r="D9" s="41" t="str">
        <f>+'5 '!B3</f>
        <v>ZOOTECNISTA/ UNIVERSIDAD DE NARIÑO/1987</v>
      </c>
      <c r="E9" s="41" t="str">
        <f>+'5 '!B4</f>
        <v>UNIVERSIDAD MARIANA / ESPECIALISTA EN ALTA GERENCIA / 2008/. MAGISTER ADMINISTRACION DE EMPRESAS CON ESPECIALIDAD EN GESTION INTEGRADA DE LA CALIDAD, SEGURIDAD Y MEDIO AMBIENTE - UNIVERSIDAD DE VILLA DEL MAR - HOLOGACION RESOLUCION 6367 DEL 12-06-2012</v>
      </c>
      <c r="F9" s="61">
        <f>+'5 '!F24</f>
        <v>1</v>
      </c>
      <c r="G9" s="62">
        <f>+'5 '!G24</f>
        <v>11</v>
      </c>
      <c r="H9" s="71">
        <f>+'5 '!H24</f>
        <v>30</v>
      </c>
      <c r="I9" s="67">
        <f>+'5 '!F22</f>
        <v>1</v>
      </c>
      <c r="J9" s="64">
        <f>+'5 '!G22</f>
        <v>1</v>
      </c>
      <c r="K9" s="68">
        <f>+'5 '!H22</f>
        <v>23</v>
      </c>
      <c r="L9" s="82">
        <f>+'5 '!F20</f>
        <v>0</v>
      </c>
      <c r="M9" s="76">
        <f>+'5 '!G20</f>
        <v>8</v>
      </c>
      <c r="N9" s="83">
        <f>+'5 '!H20</f>
        <v>7</v>
      </c>
      <c r="O9" s="48"/>
      <c r="P9" s="45" t="str">
        <f>+'5 '!F4</f>
        <v>SI CUMPLE</v>
      </c>
      <c r="Q9" s="134">
        <f>+'ACUMULADO RESULTADO'!O9</f>
        <v>0</v>
      </c>
    </row>
    <row r="10" spans="1:17" ht="78.75" x14ac:dyDescent="0.25">
      <c r="A10" s="33">
        <v>6</v>
      </c>
      <c r="B10" s="84" t="str">
        <f>+'6 '!B2</f>
        <v>NIDIA FRANCISCA TERAN VIVAS</v>
      </c>
      <c r="C10" s="34">
        <f>+'6 '!F2</f>
        <v>69055251</v>
      </c>
      <c r="D10" s="41" t="str">
        <f>+'6 '!B3</f>
        <v>INGENIERA SANITARIA Y AMBIENTAL/UNIVERSIDAD MARIANA/2004</v>
      </c>
      <c r="E10" s="41" t="str">
        <f>+'6 '!B4</f>
        <v>ESPECIALISTA EN GESTIÓN AMBIENTAL LOCAL/UNIVERSIDAD TECNOLÓGICA DE PEREIRA/ 2010</v>
      </c>
      <c r="F10" s="61">
        <f>+'6 '!F20</f>
        <v>0</v>
      </c>
      <c r="G10" s="62">
        <f>+'6 '!G20</f>
        <v>4</v>
      </c>
      <c r="H10" s="71">
        <f>+'6 '!H20</f>
        <v>0</v>
      </c>
      <c r="I10" s="67">
        <f>+'6 '!F18</f>
        <v>0</v>
      </c>
      <c r="J10" s="64">
        <f>+'6 '!G18</f>
        <v>0</v>
      </c>
      <c r="K10" s="68">
        <f>+'6 '!H18</f>
        <v>29</v>
      </c>
      <c r="L10" s="82">
        <f>+'6 '!F16</f>
        <v>0</v>
      </c>
      <c r="M10" s="76">
        <f>+'6 '!G16</f>
        <v>9</v>
      </c>
      <c r="N10" s="83">
        <f>+'6 '!H16</f>
        <v>1</v>
      </c>
      <c r="O10" s="48"/>
      <c r="P10" s="45" t="str">
        <f>+'6 '!F4</f>
        <v>SI CUMPLE</v>
      </c>
      <c r="Q10" s="134">
        <f>+'ACUMULADO RESULTADO'!O10</f>
        <v>0</v>
      </c>
    </row>
    <row r="11" spans="1:17" ht="135" x14ac:dyDescent="0.25">
      <c r="A11" s="33">
        <v>7</v>
      </c>
      <c r="B11" s="84" t="str">
        <f>+'7 '!B2</f>
        <v>JOSE FERNANDO SANTANDER</v>
      </c>
      <c r="C11" s="34">
        <f>+'7 '!F2</f>
        <v>97472288</v>
      </c>
      <c r="D11" s="41" t="str">
        <f>+'7 '!B3</f>
        <v>CONTADOR PÚBLICO/UNIVERIDAD REMINGTON/2008</v>
      </c>
      <c r="E11" s="41" t="str">
        <f>+'7 '!B4</f>
        <v>ESPECIALISTA EN GESTIÓN PÚBLICA/UNIVERSIDAD UNAD/2015</v>
      </c>
      <c r="F11" s="61">
        <f>+'7 '!F34</f>
        <v>0</v>
      </c>
      <c r="G11" s="62">
        <f>+'7 '!G34</f>
        <v>0</v>
      </c>
      <c r="H11" s="71">
        <f>+'7 '!H34</f>
        <v>0</v>
      </c>
      <c r="I11" s="67">
        <f>+'7 '!F32</f>
        <v>8</v>
      </c>
      <c r="J11" s="64">
        <f>+'7 '!G32</f>
        <v>7</v>
      </c>
      <c r="K11" s="68">
        <f>+'7 '!H32</f>
        <v>18</v>
      </c>
      <c r="L11" s="82">
        <f>+'7 '!F30</f>
        <v>0</v>
      </c>
      <c r="M11" s="76">
        <f>+'7 '!G30</f>
        <v>0</v>
      </c>
      <c r="N11" s="83">
        <f>+'7 '!H30</f>
        <v>0</v>
      </c>
      <c r="O11" s="48"/>
      <c r="P11" s="45" t="str">
        <f>+'7 '!F4</f>
        <v>NO CUMPLE</v>
      </c>
      <c r="Q11" s="135" t="str">
        <f>+'ACUMULADO RESULTADO'!O11</f>
        <v>NO CUMPLE CON EL AÑO DE EXPERIENCIA ESPECIFICA EN ACTIVIDADES RELACIONADA CON EL MEDIO AMBIENTE, PUES LAS FUNCIONES DETALLADAS EN LAS CERTIFICACIONES NO CORRESPONDEN A LAS ESPECIFICAS QUE EN MATERIA AMBIENTAL EXIGE LA CIRCULAR 1000-2-115203 DEL 27 DE NOVIEMBRE DE 2006 DEL MAVT HOY MADS.</v>
      </c>
    </row>
    <row r="12" spans="1:17" ht="173.25" x14ac:dyDescent="0.25">
      <c r="A12" s="33">
        <v>8</v>
      </c>
      <c r="B12" s="84" t="str">
        <f>+'8 '!B2</f>
        <v>DANIEL ANGEL ARIAS OLAVE</v>
      </c>
      <c r="C12" s="34">
        <f>+'8 '!F2</f>
        <v>16275129</v>
      </c>
      <c r="D12" s="41" t="str">
        <f>+'8 '!B3</f>
        <v>INGENIERO AGRÓNOMO/UNIVERSIDAD NACIONAL DE COLOMBIA/1986</v>
      </c>
      <c r="E12" s="41" t="str">
        <f>+'8 '!B4</f>
        <v>ESPECIALISTA EN ECOLOGIA, MEDIO AMBIENTE Y DESARROLLO/UNIVERSIDAD INCCA DE COLOMBIA/1999; ESPECIALISTA EN FRONTERAS Y RELACIONES INTERNACIONALES/ESAP/2013; ESPECIALISTA EN ESTUDIOS AMAZÓNICOS/UNIVERSIDAD NACIONAL DE COLOMBIA/2013</v>
      </c>
      <c r="F12" s="61">
        <f>+'8 '!F27</f>
        <v>33</v>
      </c>
      <c r="G12" s="62">
        <f>+'8 '!G27</f>
        <v>30</v>
      </c>
      <c r="H12" s="71">
        <f>+'8 '!H27</f>
        <v>29</v>
      </c>
      <c r="I12" s="67">
        <f>+'8 '!F25</f>
        <v>0</v>
      </c>
      <c r="J12" s="64">
        <f>+'8 '!G25</f>
        <v>0</v>
      </c>
      <c r="K12" s="68">
        <f>+'8 '!H25</f>
        <v>0</v>
      </c>
      <c r="L12" s="82">
        <f>+'8 '!F23</f>
        <v>0</v>
      </c>
      <c r="M12" s="76">
        <f>+'8 '!G23</f>
        <v>0</v>
      </c>
      <c r="N12" s="83">
        <f>+'8 '!H23</f>
        <v>0</v>
      </c>
      <c r="O12" s="48"/>
      <c r="P12" s="45" t="str">
        <f>+'8 '!F4</f>
        <v>SI CUMPLE</v>
      </c>
      <c r="Q12" s="134">
        <f>+'ACUMULADO RESULTADO'!O12</f>
        <v>0</v>
      </c>
    </row>
    <row r="13" spans="1:17" ht="63" x14ac:dyDescent="0.25">
      <c r="A13" s="33">
        <v>9</v>
      </c>
      <c r="B13" s="84" t="str">
        <f>+'9 '!B2</f>
        <v>MANUEL HOYDEN GONZALEZ OSSA</v>
      </c>
      <c r="C13" s="34">
        <f>+'9 '!F2</f>
        <v>18126817</v>
      </c>
      <c r="D13" s="41" t="str">
        <f>+'9 '!B3</f>
        <v>INGENIERO DE MINAS/FUNDACION UNIVERSITARIA DEL AREA ANDINA/2003</v>
      </c>
      <c r="E13" s="41" t="str">
        <f>+'9 '!B4</f>
        <v>ESPECIALISTA EN GERENCIA AMBIENTAL/UNIVERSIDAD LIBRE/2006</v>
      </c>
      <c r="F13" s="61">
        <f>+'9 '!F28</f>
        <v>13</v>
      </c>
      <c r="G13" s="62">
        <f>+'9 '!G28</f>
        <v>0</v>
      </c>
      <c r="H13" s="71">
        <f>+'9 '!H28</f>
        <v>2</v>
      </c>
      <c r="I13" s="67">
        <f>+'9 '!F26</f>
        <v>0</v>
      </c>
      <c r="J13" s="64">
        <f>+'9 '!G26</f>
        <v>0</v>
      </c>
      <c r="K13" s="68">
        <f>+'9 '!H26</f>
        <v>0</v>
      </c>
      <c r="L13" s="82">
        <f>+'9 '!F26</f>
        <v>0</v>
      </c>
      <c r="M13" s="76">
        <f>+'9 '!G26</f>
        <v>0</v>
      </c>
      <c r="N13" s="83">
        <f>+'9 '!H26</f>
        <v>0</v>
      </c>
      <c r="O13" s="48"/>
      <c r="P13" s="45" t="str">
        <f>+'8 '!F4</f>
        <v>SI CUMPLE</v>
      </c>
      <c r="Q13" s="134">
        <f>+'ACUMULADO RESULTADO'!O13</f>
        <v>0</v>
      </c>
    </row>
    <row r="14" spans="1:17" ht="63" x14ac:dyDescent="0.25">
      <c r="A14" s="33">
        <v>10</v>
      </c>
      <c r="B14" s="84" t="str">
        <f>+'10'!B2</f>
        <v>JORGE ALBERTO GUERRERO LIÑEIRO</v>
      </c>
      <c r="C14" s="34">
        <f>+'10'!F2</f>
        <v>80108811</v>
      </c>
      <c r="D14" s="41" t="str">
        <f>+'10'!B3</f>
        <v>MEDICO VETERINARIO/UNIVERSIDAD ANTONIO NARIÑO/2007</v>
      </c>
      <c r="E14" s="41" t="str">
        <f>+'10'!B4</f>
        <v>ESPECIALISTA EN GESTIÓN AMBIENTAL/FUNDACIÓN UNIVERSITARIA DEL AREA ANDINA/2014</v>
      </c>
      <c r="F14" s="61">
        <f>+'10'!F30</f>
        <v>6</v>
      </c>
      <c r="G14" s="62">
        <f>+'10'!G30</f>
        <v>3</v>
      </c>
      <c r="H14" s="71">
        <f>+'10'!H30</f>
        <v>1</v>
      </c>
      <c r="I14" s="67">
        <f>+'10'!F28</f>
        <v>7</v>
      </c>
      <c r="J14" s="64">
        <f>+'10'!G28</f>
        <v>7</v>
      </c>
      <c r="K14" s="68">
        <f>+'10'!H28</f>
        <v>3</v>
      </c>
      <c r="L14" s="82">
        <f>+'10'!F26</f>
        <v>0</v>
      </c>
      <c r="M14" s="76">
        <f>+'10'!G26</f>
        <v>0</v>
      </c>
      <c r="N14" s="83">
        <f>+'10'!H26</f>
        <v>0</v>
      </c>
      <c r="O14" s="48"/>
      <c r="P14" s="45" t="str">
        <f>+'10'!F4</f>
        <v>SI CUMPLE</v>
      </c>
      <c r="Q14" s="134">
        <f>+'ACUMULADO RESULTADO'!O14</f>
        <v>0</v>
      </c>
    </row>
    <row r="15" spans="1:17" ht="94.5" x14ac:dyDescent="0.25">
      <c r="A15" s="33">
        <v>11</v>
      </c>
      <c r="B15" s="84" t="str">
        <f>+'11'!B2</f>
        <v>NORMA JANETH CALDERON</v>
      </c>
      <c r="C15" s="34">
        <f>+'11'!F2</f>
        <v>40779820</v>
      </c>
      <c r="D15" s="41" t="str">
        <f>+'11'!B3</f>
        <v>LICENCIADA EN CIENCIAS SOCIALES/UNIVERSIDAED DE LA AMAZONIA/1996</v>
      </c>
      <c r="E15" s="41" t="str">
        <f>+'11'!B4</f>
        <v>MAESTRRIA EN EDUCACIÓN UNIVERSITÉ DU QUEBEC MONTREAL/2001 CONVALIDADA POR EL ICFES MEDIANTE RESOLUCIÓN DEL 21 DE AGOSTO DE 2003</v>
      </c>
      <c r="F15" s="61">
        <f>+'11'!F26</f>
        <v>0</v>
      </c>
      <c r="G15" s="62">
        <f>+'11'!G26</f>
        <v>0</v>
      </c>
      <c r="H15" s="71">
        <f>+'11'!H26</f>
        <v>0</v>
      </c>
      <c r="I15" s="67">
        <f>+'11'!F24</f>
        <v>0</v>
      </c>
      <c r="J15" s="64">
        <f>+'11'!G24</f>
        <v>0</v>
      </c>
      <c r="K15" s="68">
        <f>+'11'!H24</f>
        <v>0</v>
      </c>
      <c r="L15" s="82">
        <f>+'11'!F22</f>
        <v>0</v>
      </c>
      <c r="M15" s="76">
        <f>+'11'!G22</f>
        <v>0</v>
      </c>
      <c r="N15" s="83">
        <f>+'11'!H22</f>
        <v>0</v>
      </c>
      <c r="O15" s="48"/>
      <c r="P15" s="45" t="str">
        <f>+'11'!F4</f>
        <v>SI CUMPLE</v>
      </c>
      <c r="Q15" s="134">
        <f>+'ACUMULADO RESULTADO'!O15</f>
        <v>0</v>
      </c>
    </row>
    <row r="16" spans="1:17" ht="75" x14ac:dyDescent="0.25">
      <c r="A16" s="33">
        <v>12</v>
      </c>
      <c r="B16" s="84" t="str">
        <f>+'12'!B2</f>
        <v>DIEGO FERNANDO QUIROZ BRAVO</v>
      </c>
      <c r="C16" s="34">
        <f>+'12'!F2</f>
        <v>18124720</v>
      </c>
      <c r="D16" s="41" t="str">
        <f>+'12'!B3</f>
        <v>ADMINISTRADOR FINANCIERO/UNIVERSIDAD DEL TOLIMA/2001</v>
      </c>
      <c r="E16" s="41">
        <f>+'12'!B4</f>
        <v>0</v>
      </c>
      <c r="F16" s="61">
        <f>+'12'!F29</f>
        <v>0</v>
      </c>
      <c r="G16" s="62">
        <f>+'12'!G29</f>
        <v>0</v>
      </c>
      <c r="H16" s="71">
        <f>+'12'!H29</f>
        <v>0</v>
      </c>
      <c r="I16" s="67">
        <f>+'12'!F27</f>
        <v>0</v>
      </c>
      <c r="J16" s="64">
        <f>+'12'!G27</f>
        <v>0</v>
      </c>
      <c r="K16" s="68">
        <f>+'12'!H27</f>
        <v>0</v>
      </c>
      <c r="L16" s="82">
        <f>+'12'!F25</f>
        <v>0</v>
      </c>
      <c r="M16" s="76">
        <f>+'12'!G25</f>
        <v>0</v>
      </c>
      <c r="N16" s="83">
        <f>+'12'!H25</f>
        <v>0</v>
      </c>
      <c r="O16" s="48"/>
      <c r="P16" s="45" t="str">
        <f>+'12'!F4</f>
        <v>NO CUMPLE</v>
      </c>
      <c r="Q16" s="135" t="str">
        <f>+'ACUMULADO RESULTADO'!O16</f>
        <v>NO CUMPLE PUES NO ACREDITA TARJETA PROFESIONAL EXPEDIDA POR EL COPNIA SEGÚN LEY 842 DE 2003 QUE ASIGNO A ESS CONSEJO LA INSCRIPCIÓN DE ESTOS PROFESIONALES.</v>
      </c>
    </row>
    <row r="17" spans="1:17" ht="63" x14ac:dyDescent="0.25">
      <c r="A17" s="33">
        <v>13</v>
      </c>
      <c r="B17" s="84" t="str">
        <f>+'13'!B2</f>
        <v>EDWIN GUSTAVO DUSSAN MALAGON</v>
      </c>
      <c r="C17" s="34">
        <f>+'13'!F2</f>
        <v>17656065</v>
      </c>
      <c r="D17" s="41" t="str">
        <f>+'13'!B3</f>
        <v>INGENIERO AMBIENTAL Y SANITARIO/ UNIVERSIDAD LA SALLE/2000</v>
      </c>
      <c r="E17" s="41" t="str">
        <f>+'13'!B4</f>
        <v>ESPECIALISTA EN EDUCACIÓN Y GESTIÓN AMBIENTAL/UNIVERSIDAD DE LA AMAZONIA/2006</v>
      </c>
      <c r="F17" s="61">
        <f>+'13'!F23</f>
        <v>0</v>
      </c>
      <c r="G17" s="62">
        <f>+'13'!G23</f>
        <v>11</v>
      </c>
      <c r="H17" s="71">
        <f>+'13'!H23</f>
        <v>0</v>
      </c>
      <c r="I17" s="67">
        <f>+'13'!F21</f>
        <v>0</v>
      </c>
      <c r="J17" s="64">
        <f>+'13'!G21</f>
        <v>5</v>
      </c>
      <c r="K17" s="68">
        <f>+'13'!H21</f>
        <v>0</v>
      </c>
      <c r="L17" s="82">
        <f>+'13'!F19</f>
        <v>0</v>
      </c>
      <c r="M17" s="76">
        <f>+'13'!G19</f>
        <v>4</v>
      </c>
      <c r="N17" s="83">
        <f>+'13'!H19</f>
        <v>6</v>
      </c>
      <c r="O17" s="48"/>
      <c r="P17" s="45" t="str">
        <f>+'13'!F4</f>
        <v>SI CUMPLE</v>
      </c>
      <c r="Q17" s="134">
        <f>+'ACUMULADO RESULTADO'!O17</f>
        <v>0</v>
      </c>
    </row>
    <row r="18" spans="1:17" ht="252" x14ac:dyDescent="0.25">
      <c r="A18" s="33">
        <v>14</v>
      </c>
      <c r="B18" s="84" t="str">
        <f>+'14'!B2</f>
        <v>LUIS ALEXANDER MEJIA BUSTOS</v>
      </c>
      <c r="C18" s="34">
        <f>+'14'!F2</f>
        <v>79600573</v>
      </c>
      <c r="D18" s="41" t="str">
        <f>+'14'!B3</f>
        <v>LICENCIADO EN BIOLOGÍA/UNIVERSIDAD DISTRITAL FRANCISCO JOSE DE CALDAS/1996</v>
      </c>
      <c r="E18" s="41" t="str">
        <f>+'14'!B4</f>
        <v>ESPECIALISTA EN ECOLOGIA CON ENFASIS EN EDUCACIÓN AMBIENTAL/UNIVERSIDAD DE NARIÑO/ 2001; ESPECIALISTA EN ORDENAMIENTO Y GESTIÓN INTEGRAL DE CUENCAS HIDROGRAFICAS/UNIVERSIDAD SANTO TOMAS/2006; ESPECIALISTA EN GERENCIA AMBIENTAL/ UNIVERSIDAD ESAP/2008; ESPECIALISTA EN ESTUDIOS AMAZÓNICOS/UNIVERSIDAD NACIONAL DE COLOMBIA/2011</v>
      </c>
      <c r="F18" s="61">
        <f>+'14'!F17</f>
        <v>12</v>
      </c>
      <c r="G18" s="62">
        <f>+'14'!G17</f>
        <v>37</v>
      </c>
      <c r="H18" s="71">
        <f>+'14'!H17</f>
        <v>44</v>
      </c>
      <c r="I18" s="67" t="e">
        <f>+'14'!#REF!</f>
        <v>#REF!</v>
      </c>
      <c r="J18" s="64" t="e">
        <f>+'14'!#REF!</f>
        <v>#REF!</v>
      </c>
      <c r="K18" s="68" t="e">
        <f>+'14'!#REF!</f>
        <v>#REF!</v>
      </c>
      <c r="L18" s="82" t="e">
        <f>+'14'!#REF!</f>
        <v>#REF!</v>
      </c>
      <c r="M18" s="76" t="e">
        <f>+'14'!#REF!</f>
        <v>#REF!</v>
      </c>
      <c r="N18" s="83" t="e">
        <f>+'14'!#REF!</f>
        <v>#REF!</v>
      </c>
      <c r="O18" s="48"/>
      <c r="P18" s="45" t="str">
        <f>+'14'!F4</f>
        <v>SI CUMPLE</v>
      </c>
      <c r="Q18" s="134">
        <f>+'ACUMULADO RESULTADO'!O18</f>
        <v>0</v>
      </c>
    </row>
    <row r="19" spans="1:17" ht="78.75" x14ac:dyDescent="0.25">
      <c r="A19" s="33">
        <v>15</v>
      </c>
      <c r="B19" s="84" t="str">
        <f>+'15'!B2</f>
        <v>ALEXANDER MELO BURBANO</v>
      </c>
      <c r="C19" s="34">
        <f>+'15'!F2</f>
        <v>18126800</v>
      </c>
      <c r="D19" s="41" t="str">
        <f>+'15'!B3</f>
        <v>INGENIERO FORESTAL/UNIVERSIDAD DEL TOLIMA/2001; ADMINISTRADOR PÚBLICO/ESAP/2015</v>
      </c>
      <c r="E19" s="41" t="str">
        <f>+'15'!B4</f>
        <v>ESPECIALISTA EN GESTIÓN PÚBLICA/ESAP/2015</v>
      </c>
      <c r="F19" s="61">
        <f>+'15'!F23</f>
        <v>6</v>
      </c>
      <c r="G19" s="62">
        <f>+'15'!G23</f>
        <v>67</v>
      </c>
      <c r="H19" s="71">
        <f>+'15'!H23</f>
        <v>149</v>
      </c>
      <c r="I19" s="67">
        <f>+'15'!F21</f>
        <v>6</v>
      </c>
      <c r="J19" s="64">
        <f>+'15'!G21</f>
        <v>67</v>
      </c>
      <c r="K19" s="68">
        <f>+'15'!H21</f>
        <v>149</v>
      </c>
      <c r="L19" s="82" t="e">
        <f>+'15'!#REF!</f>
        <v>#REF!</v>
      </c>
      <c r="M19" s="76" t="e">
        <f>+'15'!#REF!</f>
        <v>#REF!</v>
      </c>
      <c r="N19" s="83" t="e">
        <f>+'15'!#REF!</f>
        <v>#REF!</v>
      </c>
      <c r="O19" s="48"/>
      <c r="P19" s="45" t="str">
        <f>+'15'!F4</f>
        <v>SI CUMPLE</v>
      </c>
      <c r="Q19" s="134">
        <f>+'ACUMULADO RESULTADO'!O19</f>
        <v>0</v>
      </c>
    </row>
    <row r="20" spans="1:17" ht="63" x14ac:dyDescent="0.25">
      <c r="A20" s="33">
        <v>16</v>
      </c>
      <c r="B20" s="84" t="str">
        <f>+'16'!B2</f>
        <v>HILARION GUERRERO RENDON</v>
      </c>
      <c r="C20" s="34">
        <f>+'16'!F2</f>
        <v>18123570</v>
      </c>
      <c r="D20" s="41" t="str">
        <f>+'16'!B3</f>
        <v>INGENIERO CIVIL/UNIVERSIDAD MILITAR NUEVA GRANADA/1987</v>
      </c>
      <c r="E20" s="41" t="str">
        <f>+'16'!B4</f>
        <v>ESPECIALISTA EN ALTA GERENCIA /UNIVERSIDAD MARIANA/2015</v>
      </c>
      <c r="F20" s="61" t="e">
        <f>+'16'!#REF!</f>
        <v>#REF!</v>
      </c>
      <c r="G20" s="62" t="e">
        <f>+'16'!#REF!</f>
        <v>#REF!</v>
      </c>
      <c r="H20" s="71" t="e">
        <f>+'16'!#REF!</f>
        <v>#REF!</v>
      </c>
      <c r="I20" s="67" t="e">
        <f>+'16'!#REF!</f>
        <v>#REF!</v>
      </c>
      <c r="J20" s="64" t="e">
        <f>+'16'!#REF!</f>
        <v>#REF!</v>
      </c>
      <c r="K20" s="68" t="e">
        <f>+'16'!#REF!</f>
        <v>#REF!</v>
      </c>
      <c r="L20" s="82" t="e">
        <f>+'16'!#REF!</f>
        <v>#REF!</v>
      </c>
      <c r="M20" s="76" t="e">
        <f>+'16'!#REF!</f>
        <v>#REF!</v>
      </c>
      <c r="N20" s="83" t="e">
        <f>+'16'!#REF!</f>
        <v>#REF!</v>
      </c>
      <c r="O20" s="48"/>
      <c r="P20" s="45" t="str">
        <f>+'16'!F4</f>
        <v>SI CUMPLE</v>
      </c>
      <c r="Q20" s="134">
        <f>+'ACUMULADO RESULTADO'!O20</f>
        <v>0</v>
      </c>
    </row>
    <row r="21" spans="1:17" ht="110.25" x14ac:dyDescent="0.25">
      <c r="A21" s="33">
        <v>17</v>
      </c>
      <c r="B21" s="84" t="str">
        <f>+'17'!B2:D2</f>
        <v>JUAN DIEGO PEÑA PIRAZAN</v>
      </c>
      <c r="C21" s="34">
        <f>+'17'!F2</f>
        <v>4096215</v>
      </c>
      <c r="D21" s="41" t="str">
        <f>+'17'!B3</f>
        <v>GEOLOGO/UNIVERSIDAD NACIONAL/1983</v>
      </c>
      <c r="E21" s="41" t="str">
        <f>+'17'!B4</f>
        <v>ESPECIALIZACIÓN EN GERENCIA PARA EL MANEJO INTEGRAL DE LOS RECURSOS NATURALES DEL MEDIO AMBIENTE Y PREVENCIÓN DE DESASTRES./UNIVERSIDAD SERGIO ARBOLEDA/2004</v>
      </c>
      <c r="F21" s="61" t="e">
        <f>+'17'!#REF!</f>
        <v>#REF!</v>
      </c>
      <c r="G21" s="62" t="e">
        <f>+'17'!#REF!</f>
        <v>#REF!</v>
      </c>
      <c r="H21" s="71" t="e">
        <f>+'17'!#REF!</f>
        <v>#REF!</v>
      </c>
      <c r="I21" s="67" t="e">
        <f>+'17'!#REF!</f>
        <v>#REF!</v>
      </c>
      <c r="J21" s="64" t="e">
        <f>+'17'!#REF!</f>
        <v>#REF!</v>
      </c>
      <c r="K21" s="68" t="e">
        <f>+'17'!#REF!</f>
        <v>#REF!</v>
      </c>
      <c r="L21" s="82" t="e">
        <f>+'17'!#REF!</f>
        <v>#REF!</v>
      </c>
      <c r="M21" s="76" t="e">
        <f>+'17'!#REF!</f>
        <v>#REF!</v>
      </c>
      <c r="N21" s="83" t="e">
        <f>+'17'!#REF!</f>
        <v>#REF!</v>
      </c>
      <c r="O21" s="48"/>
      <c r="P21" s="45" t="str">
        <f>+'17'!F4</f>
        <v>SI CUMPLE</v>
      </c>
      <c r="Q21" s="134">
        <f>+'ACUMULADO RESULTADO'!O21</f>
        <v>0</v>
      </c>
    </row>
    <row r="22" spans="1:17" ht="63" x14ac:dyDescent="0.25">
      <c r="A22" s="33">
        <v>18</v>
      </c>
      <c r="B22" s="84" t="str">
        <f>+'18'!B2</f>
        <v>HERSON LOPEZ ACOSTA</v>
      </c>
      <c r="C22" s="34">
        <f>+'18'!F2</f>
        <v>18128306</v>
      </c>
      <c r="D22" s="41" t="str">
        <f>+'18'!B3</f>
        <v>INGENIERO SANITARIO Y AMBIENTAL/UNIVERSIDAD MARIANA/2007</v>
      </c>
      <c r="E22" s="41" t="str">
        <f>+'18'!B4</f>
        <v>ESPECIALISTA EN GESTION AMBIENTAL/UNIVERSIDAD DEL AREA ANDINA/2011</v>
      </c>
      <c r="F22" s="61">
        <f>+'18'!F30</f>
        <v>0</v>
      </c>
      <c r="G22" s="62">
        <f>+'18'!G30</f>
        <v>51</v>
      </c>
      <c r="H22" s="71">
        <f>+'18'!H30</f>
        <v>162</v>
      </c>
      <c r="I22" s="67">
        <f>+'18'!F28</f>
        <v>0</v>
      </c>
      <c r="J22" s="64">
        <f>+'18'!G28</f>
        <v>0</v>
      </c>
      <c r="K22" s="68">
        <f>+'18'!H28</f>
        <v>0</v>
      </c>
      <c r="L22" s="82">
        <f>+'18'!F23</f>
        <v>0</v>
      </c>
      <c r="M22" s="76">
        <f>+'18'!G23</f>
        <v>1</v>
      </c>
      <c r="N22" s="83">
        <f>+'18'!H23</f>
        <v>1</v>
      </c>
      <c r="O22" s="48"/>
      <c r="P22" s="45" t="str">
        <f>+'18'!F4</f>
        <v>SI CUMPLE</v>
      </c>
      <c r="Q22" s="134">
        <f>+'ACUMULADO RESULTADO'!O22</f>
        <v>0</v>
      </c>
    </row>
    <row r="23" spans="1:17" ht="63" x14ac:dyDescent="0.25">
      <c r="A23" s="33">
        <v>19</v>
      </c>
      <c r="B23" s="84" t="str">
        <f>+'19'!B2</f>
        <v>WILLIAM MAURICIO RENGIFO VELASCO</v>
      </c>
      <c r="C23" s="34">
        <f>+'19'!F2</f>
        <v>18125550</v>
      </c>
      <c r="D23" s="41" t="str">
        <f>+'19'!B3</f>
        <v>INGENIERO DE MINAS/FUNDACIÓN UNIVERSITARIA DEL AREA ANDINA/2003</v>
      </c>
      <c r="E23" s="41" t="str">
        <f>+'19'!B4</f>
        <v>ESPECIALISTA EN GERENCIA AMBIENTAL/UNIVERSIDAD LIBRE/2006</v>
      </c>
      <c r="F23" s="61">
        <f>+'19'!F20</f>
        <v>7</v>
      </c>
      <c r="G23" s="62">
        <f>+'19'!G20</f>
        <v>6</v>
      </c>
      <c r="H23" s="71">
        <f>+'19'!H20</f>
        <v>23</v>
      </c>
      <c r="I23" s="67">
        <f>+'19'!F18</f>
        <v>0</v>
      </c>
      <c r="J23" s="64">
        <f>+'19'!G18</f>
        <v>0</v>
      </c>
      <c r="K23" s="68">
        <f>+'19'!H18</f>
        <v>0</v>
      </c>
      <c r="L23" s="82" t="e">
        <f>+'19'!#REF!</f>
        <v>#REF!</v>
      </c>
      <c r="M23" s="76" t="e">
        <f>+'19'!#REF!</f>
        <v>#REF!</v>
      </c>
      <c r="N23" s="83" t="e">
        <f>+'19'!#REF!</f>
        <v>#REF!</v>
      </c>
      <c r="O23" s="48"/>
      <c r="P23" s="45" t="str">
        <f>+'19'!F4</f>
        <v>SI CUMPLE</v>
      </c>
      <c r="Q23" s="134">
        <f>+'ACUMULADO RESULTADO'!O23</f>
        <v>0</v>
      </c>
    </row>
    <row r="24" spans="1:17" ht="135" x14ac:dyDescent="0.25">
      <c r="A24" s="33">
        <v>20</v>
      </c>
      <c r="B24" s="84" t="str">
        <f>+'20'!B2</f>
        <v>ELIANA MAGALI MENA DIAZ</v>
      </c>
      <c r="C24" s="34">
        <f>+'20'!F2</f>
        <v>69027389</v>
      </c>
      <c r="D24" s="41" t="str">
        <f>+'20'!B3</f>
        <v>ADMINISTRADORA DE EMPRESAS/UNIVERSIDAD COOPERATIVA DE COLOMBIA/2000</v>
      </c>
      <c r="E24" s="41" t="str">
        <f>+'20'!B4</f>
        <v>ESPECIALISTA EN GOBIERNO Y GESTIÓN DEL DESARROLLO REGIONAL Y MUNICIPAL/UNIVERSIDAD CATÓLICA DE COLOMBIA/2006</v>
      </c>
      <c r="F24" s="61">
        <f>+'20'!F15</f>
        <v>5</v>
      </c>
      <c r="G24" s="62">
        <f>+'20'!G15</f>
        <v>37</v>
      </c>
      <c r="H24" s="71">
        <f>+'20'!H15</f>
        <v>113</v>
      </c>
      <c r="I24" s="67" t="e">
        <f>+'20'!#REF!</f>
        <v>#REF!</v>
      </c>
      <c r="J24" s="64" t="e">
        <f>+'20'!#REF!</f>
        <v>#REF!</v>
      </c>
      <c r="K24" s="68" t="e">
        <f>+'20'!#REF!</f>
        <v>#REF!</v>
      </c>
      <c r="L24" s="82" t="e">
        <f>+'20'!#REF!</f>
        <v>#REF!</v>
      </c>
      <c r="M24" s="76" t="e">
        <f>+'20'!#REF!</f>
        <v>#REF!</v>
      </c>
      <c r="N24" s="83" t="e">
        <f>+'20'!#REF!</f>
        <v>#REF!</v>
      </c>
      <c r="O24" s="48"/>
      <c r="P24" s="45" t="str">
        <f>+'20'!F4</f>
        <v>NO CUMPLE</v>
      </c>
      <c r="Q24" s="135" t="str">
        <f>+'ACUMULADO RESULTADO'!O24</f>
        <v>NO CUMPLE CON EL AÑO DE EXPERIENCIA ESPECIFICA EN ACTIVIDADES RELACIONADA CON EL MEDIO AMBIENTE, PUES LAS FUNCIONES DETALLADAS EN LAS CERTIFICACIONES NO CORRESPONDEN A LAS ESPECIFICAS QUE EN MATERIA AMBIENTAL EXIGE LA CIRCULAR 1000-2-115203 DEL 27 DE NOVIEMBRE DE 2006 DEL MAVT HOY MADS.</v>
      </c>
    </row>
    <row r="25" spans="1:17" ht="204.75" x14ac:dyDescent="0.25">
      <c r="A25" s="33">
        <v>21</v>
      </c>
      <c r="B25" s="84" t="str">
        <f>+'21'!B2</f>
        <v>HORACIO GUERRERO GARCIA</v>
      </c>
      <c r="C25" s="34">
        <f>+'21'!F2</f>
        <v>97470659</v>
      </c>
      <c r="D25" s="41" t="str">
        <f>+'21'!B3</f>
        <v>ANTROPOLOGO/UNIVERSIDAD DEL CAUCA/1991</v>
      </c>
      <c r="E25" s="41" t="str">
        <f>+'21'!B4</f>
        <v>ESPECIALISTA EN PROYECTOS EDUCATIVOS Y COMUNITARIOS/UNIVERSIDAD SUR COLOMBIANA/1996; ESPECIALISTA EN GERENCIA DE SERVICIO DE SALUD/UNIVERSIDAD COOPERATIVA DE COLOMBIA/1997; MAGISTER EN EDUCACION Y DESARROLLO COMUNITARIO/UNIVERSUDAD SUR COLOMBIANA/1999.</v>
      </c>
      <c r="F25" s="61">
        <f>+'21'!F29</f>
        <v>0</v>
      </c>
      <c r="G25" s="62">
        <f>+'21'!G29</f>
        <v>0</v>
      </c>
      <c r="H25" s="71">
        <f>+'21'!H29</f>
        <v>0</v>
      </c>
      <c r="I25" s="67">
        <f>+'21'!F27</f>
        <v>16</v>
      </c>
      <c r="J25" s="64">
        <f>+'21'!G27</f>
        <v>67</v>
      </c>
      <c r="K25" s="68">
        <f>+'21'!H27</f>
        <v>199</v>
      </c>
      <c r="L25" s="82">
        <f>+'21'!F25</f>
        <v>0</v>
      </c>
      <c r="M25" s="76">
        <f>+'21'!G25</f>
        <v>0</v>
      </c>
      <c r="N25" s="83">
        <f>+'21'!H25</f>
        <v>0</v>
      </c>
      <c r="O25" s="48"/>
      <c r="P25" s="45" t="str">
        <f>+'21'!F4</f>
        <v>NO CUMPLE</v>
      </c>
      <c r="Q25" s="135" t="str">
        <f>+'ACUMULADO RESULTADO'!O25</f>
        <v>NO CUMPLE CON EL AÑO DE EXPERIENCIA ESPECIFICA EN ACTIVIDADES RELACIONADA CON EL MEDIO AMBIENTE, PUES LAS FUNCIONES DETALLADAS EN LAS CERTIFICACIONES NO CORRESPONDEN A LAS ESPECIFICAS QUE EN MATERIA AMBIENTAL EXIGE LA CIRCULAR 1000-2-115203 DEL 27 DE NOVIEMBRE DE 2006 DEL MAVT HOY MADS.</v>
      </c>
    </row>
    <row r="26" spans="1:17" ht="47.25" x14ac:dyDescent="0.25">
      <c r="A26" s="33">
        <v>22</v>
      </c>
      <c r="B26" s="84" t="str">
        <f>+'22'!B2</f>
        <v>RIGO ALONSO VELASQUEZ DOMUNGUEZ</v>
      </c>
      <c r="C26" s="34">
        <f>+'22'!F2</f>
        <v>12986327</v>
      </c>
      <c r="D26" s="41" t="str">
        <f>+'22'!B3</f>
        <v>INGENIERO CIVIL/UNIVERSIDAD DE NARIÑO/1996</v>
      </c>
      <c r="E26" s="41" t="str">
        <f>+'22'!B4</f>
        <v>NO ACREDITA</v>
      </c>
      <c r="F26" s="61">
        <f>+'22'!F30</f>
        <v>2</v>
      </c>
      <c r="G26" s="62">
        <f>+'22'!G30</f>
        <v>4</v>
      </c>
      <c r="H26" s="71">
        <f>+'22'!H30</f>
        <v>8</v>
      </c>
      <c r="I26" s="67">
        <f>+'22'!F28</f>
        <v>11</v>
      </c>
      <c r="J26" s="64">
        <f>+'22'!G28</f>
        <v>2</v>
      </c>
      <c r="K26" s="68">
        <f>+'22'!H28</f>
        <v>10</v>
      </c>
      <c r="L26" s="82">
        <f>+'22'!F26</f>
        <v>0</v>
      </c>
      <c r="M26" s="76">
        <f>+'22'!G26</f>
        <v>0</v>
      </c>
      <c r="N26" s="83">
        <f>+'22'!H26</f>
        <v>0</v>
      </c>
      <c r="O26" s="48"/>
      <c r="P26" s="39" t="str">
        <f>+'22'!F4</f>
        <v>SI CUMPLE</v>
      </c>
      <c r="Q26" s="134">
        <f>+'ACUMULADO RESULTADO'!O26</f>
        <v>0</v>
      </c>
    </row>
    <row r="27" spans="1:17" ht="135" x14ac:dyDescent="0.25">
      <c r="A27" s="33">
        <v>23</v>
      </c>
      <c r="B27" s="84" t="str">
        <f>+'23'!B2</f>
        <v>CARLOS ENRIQUE VALLEJO PAZ</v>
      </c>
      <c r="C27" s="34">
        <f>+'23'!F2</f>
        <v>19194901</v>
      </c>
      <c r="D27" s="41" t="str">
        <f>+'23'!B3</f>
        <v>ECONOMISTA/UNIVERSIDAD SANTO TOMAS/1980</v>
      </c>
      <c r="E27" s="41" t="str">
        <f>+'23'!B4</f>
        <v xml:space="preserve">MAGISTER EN CIENCIAS ECONOMICAS/UNIVERSIDAD SANTO TOMAS/1989: MAGISTER EN </v>
      </c>
      <c r="F27" s="61">
        <f>+'23'!F28</f>
        <v>14</v>
      </c>
      <c r="G27" s="62">
        <f>+'23'!G28</f>
        <v>2</v>
      </c>
      <c r="H27" s="71">
        <f>+'23'!H28</f>
        <v>28</v>
      </c>
      <c r="I27" s="67">
        <f>+'23'!F26</f>
        <v>0</v>
      </c>
      <c r="J27" s="64">
        <f>+'23'!G26</f>
        <v>0</v>
      </c>
      <c r="K27" s="68">
        <f>+'23'!H26</f>
        <v>0</v>
      </c>
      <c r="L27" s="82">
        <f>+'23'!F24</f>
        <v>0</v>
      </c>
      <c r="M27" s="76">
        <f>+'23'!G24</f>
        <v>0</v>
      </c>
      <c r="N27" s="83">
        <f>+'23'!H24</f>
        <v>0</v>
      </c>
      <c r="O27" s="48"/>
      <c r="P27" s="39" t="str">
        <f>+'23'!F4</f>
        <v>NO CUMPLE</v>
      </c>
      <c r="Q27" s="135" t="str">
        <f>+'ACUMULADO RESULTADO'!O27</f>
        <v>NO CUMPLE CON EL AÑO DE EXPERIENCIA ESPECIFICA EN ACTIVIDADES RELACIONADA CON EL MEDIO AMBIENTE, PUES LAS FUNCIONES DETALLADAS EN LAS CERTIFICACIONES NO CORRESPONDEN A LAS ESPECIFICAS QUE EN MATERIA AMBIENTAL EXIGE LA CIRCULAR 1000-2-115203 DEL 27 DE NOVIEMBRE DE 2006 DEL MAVT HOY MADS.</v>
      </c>
    </row>
    <row r="28" spans="1:17" ht="15.75" x14ac:dyDescent="0.25">
      <c r="A28" s="33">
        <v>24</v>
      </c>
      <c r="B28" s="84" t="str">
        <f>+'24'!B2</f>
        <v>CARLOS ALBERTO LOPEZ OCAMPO</v>
      </c>
      <c r="C28" s="34">
        <f>+'24'!F2</f>
        <v>86043201</v>
      </c>
      <c r="D28" s="41" t="str">
        <f>+'24'!B3</f>
        <v>INGENIERO AMBIENTAL Y DE SANEAMIENTO/INSTITUTO UNIVERSITARIO DE LA PAZ BARRANCABERMEJA/2004</v>
      </c>
      <c r="E28" s="41" t="str">
        <f>+'24'!B4</f>
        <v>MASTER EN COPERACION INTERNACIONAL Y AYUDA HUMANITARIA DURACION 644 HORAS SIN HOMOLOGACION Y/O CONVALIDACION DE TITULO  EN COLOMBIA</v>
      </c>
      <c r="F28" s="61">
        <f>+'24'!F23</f>
        <v>0</v>
      </c>
      <c r="G28" s="62">
        <f>+'24'!G23</f>
        <v>2</v>
      </c>
      <c r="H28" s="71">
        <f>+'24'!H23</f>
        <v>3</v>
      </c>
      <c r="I28" s="67">
        <f>+'24'!F21</f>
        <v>0</v>
      </c>
      <c r="J28" s="64">
        <f>+'24'!G21</f>
        <v>5</v>
      </c>
      <c r="K28" s="68">
        <f>+'24'!H21</f>
        <v>3</v>
      </c>
      <c r="L28" s="82">
        <f>+'24'!F19</f>
        <v>0</v>
      </c>
      <c r="M28" s="76">
        <f>+'24'!G19</f>
        <v>0</v>
      </c>
      <c r="N28" s="83">
        <f>+'24'!H19</f>
        <v>0</v>
      </c>
      <c r="O28" s="48"/>
      <c r="P28" s="39" t="str">
        <f>+'24'!F4</f>
        <v>SI CUMPLE</v>
      </c>
      <c r="Q28" s="134">
        <f>+'ACUMULADO RESULTADO'!O28</f>
        <v>0</v>
      </c>
    </row>
    <row r="29" spans="1:17" ht="15.75" x14ac:dyDescent="0.25">
      <c r="A29" s="33">
        <v>25</v>
      </c>
      <c r="B29" s="84" t="str">
        <f>+'25'!B2</f>
        <v>ELIANA MILENA RIASCO ARBELAEZ</v>
      </c>
      <c r="C29" s="34">
        <f>+'25'!F2</f>
        <v>43618036</v>
      </c>
      <c r="D29" s="41" t="str">
        <f>+'25'!B3</f>
        <v>INGENIERA FORESTAL/UNIVERSIDAD NACIONAL DE COLOMBIA/2000</v>
      </c>
      <c r="E29" s="41" t="str">
        <f>+'25'!B4</f>
        <v>MAGISTER EN MEDIO AMBIENTE Y DESARROLLO/UNIVERSIDAD NACIONAL DE COLOMBIA, SEDE MEDELLIN/2010.</v>
      </c>
      <c r="F29" s="61">
        <f>+'25'!F34</f>
        <v>0</v>
      </c>
      <c r="G29" s="62">
        <f>+'25'!G34</f>
        <v>0</v>
      </c>
      <c r="H29" s="71">
        <f>+'25'!H34</f>
        <v>0</v>
      </c>
      <c r="I29" s="67">
        <f>+'25'!F32</f>
        <v>2</v>
      </c>
      <c r="J29" s="64">
        <f>+'25'!G32</f>
        <v>7</v>
      </c>
      <c r="K29" s="68">
        <f>+'25'!H32</f>
        <v>4</v>
      </c>
      <c r="L29" s="82">
        <f>+'25'!F30</f>
        <v>6</v>
      </c>
      <c r="M29" s="76">
        <f>+'25'!G30</f>
        <v>4</v>
      </c>
      <c r="N29" s="83">
        <f>+'25'!H30</f>
        <v>9</v>
      </c>
      <c r="O29" s="48"/>
      <c r="P29" s="39" t="str">
        <f>+'25'!F4</f>
        <v>SI CUMPLE</v>
      </c>
      <c r="Q29" s="134">
        <f>+'ACUMULADO RESULTADO'!O29</f>
        <v>0</v>
      </c>
    </row>
    <row r="30" spans="1:17" ht="75" x14ac:dyDescent="0.25">
      <c r="A30" s="33">
        <v>26</v>
      </c>
      <c r="B30" s="84" t="str">
        <f>+'26'!B2</f>
        <v>NICOLAS ANDRES ANDRADE ESCOBAR</v>
      </c>
      <c r="C30" s="34">
        <f>+'26'!F2</f>
        <v>1077858069</v>
      </c>
      <c r="D30" s="41" t="str">
        <f>+'26'!B3</f>
        <v>ECOLOGO/FUNDACION UNIVERSITARIA DE POPAYAN/2013</v>
      </c>
      <c r="E30" s="41" t="str">
        <f>+'26'!B4</f>
        <v>ESPECIALISTA EN GERENCIA DE PROYECTOS/UNIMINUTO/2015</v>
      </c>
      <c r="F30" s="61">
        <f>+'26'!F27</f>
        <v>0</v>
      </c>
      <c r="G30" s="62">
        <f>+'26'!G27</f>
        <v>19</v>
      </c>
      <c r="H30" s="71">
        <f>+'26'!H27</f>
        <v>7</v>
      </c>
      <c r="I30" s="67">
        <f>+'26'!F25</f>
        <v>0</v>
      </c>
      <c r="J30" s="64">
        <f>+'26'!G25</f>
        <v>0</v>
      </c>
      <c r="K30" s="68">
        <f>+'26'!H25</f>
        <v>0</v>
      </c>
      <c r="L30" s="82">
        <f>+'26'!F23</f>
        <v>0</v>
      </c>
      <c r="M30" s="76">
        <f>+'26'!G23</f>
        <v>0</v>
      </c>
      <c r="N30" s="83">
        <f>+'26'!H23</f>
        <v>0</v>
      </c>
      <c r="O30" s="48"/>
      <c r="P30" s="39" t="str">
        <f>+'26'!F4</f>
        <v>NO CUMPLE</v>
      </c>
      <c r="Q30" s="135" t="str">
        <f>+'ACUMULADO RESULTADO'!O30</f>
        <v>NO CUMPLE PORQUE DEBIDO A LA FECHA DE GRADO RECIENTE NO ALCANZA A ACREDITAR EL TIEMPO EXIGIDO DE EXPERIENCIA GENERAL Y LA EXPERIENCIA ESPECIFICA EN LO AMBIENTAL.</v>
      </c>
    </row>
    <row r="31" spans="1:17" ht="135" x14ac:dyDescent="0.25">
      <c r="A31" s="33">
        <v>27</v>
      </c>
      <c r="B31" s="84" t="str">
        <f>+'27'!B2</f>
        <v>JORGE HUMBERTO BURBANO ROJAS</v>
      </c>
      <c r="C31" s="34">
        <f>+'27'!F2</f>
        <v>18126474</v>
      </c>
      <c r="D31" s="41" t="str">
        <f>+'27'!B3</f>
        <v>ARQUITECTO/UNIVERSIDAD GRAN COLOMBIA/1999</v>
      </c>
      <c r="E31" s="41" t="str">
        <f>+'27'!B4</f>
        <v>ESPECIALISTA EN GESTION PARA EL DESARROLLO EMPRESARIAL/UNIVERSIDAD SANTO TOMAS/2004</v>
      </c>
      <c r="F31" s="61">
        <f>+'27'!F26</f>
        <v>0</v>
      </c>
      <c r="G31" s="62">
        <f>+'27'!G26</f>
        <v>0</v>
      </c>
      <c r="H31" s="71">
        <f>+'27'!H26</f>
        <v>0</v>
      </c>
      <c r="I31" s="67">
        <f>+'27'!F24</f>
        <v>0</v>
      </c>
      <c r="J31" s="64">
        <f>+'27'!G24</f>
        <v>0</v>
      </c>
      <c r="K31" s="68">
        <f>+'27'!H24</f>
        <v>0</v>
      </c>
      <c r="L31" s="82">
        <f>+'27'!F22</f>
        <v>0</v>
      </c>
      <c r="M31" s="76">
        <f>+'27'!G22</f>
        <v>0</v>
      </c>
      <c r="N31" s="83">
        <f>+'27'!H22</f>
        <v>0</v>
      </c>
      <c r="O31" s="48"/>
      <c r="P31" s="39" t="str">
        <f>+'27'!F4</f>
        <v>NO CUMPLE</v>
      </c>
      <c r="Q31" s="135" t="str">
        <f>+'ACUMULADO RESULTADO'!O31</f>
        <v>NO CUMPLE CON EL AÑO DE EXPERIENCIA ESPECIFICA EN ACTIVIDADES RELACIONADA CON EL MEDIO AMBIENTE, PUES LAS FUNCIONES DETALLADAS EN LAS CERTIFICACIONES NO CORRESPONDEN A LAS ESPECIFICAS QUE EN MATERIA AMBIENTAL EXIGE LA CIRCULAR 1000-2-115203 DEL 27 DE NOVIEMBRE DE 2006 DEL MAVT HOY MADS.</v>
      </c>
    </row>
    <row r="32" spans="1:17" ht="15.75" x14ac:dyDescent="0.25">
      <c r="A32" s="33">
        <v>28</v>
      </c>
      <c r="B32" s="84" t="str">
        <f>+'28'!B2</f>
        <v>JAIME SILVIO LOPEZ FAJARDO</v>
      </c>
      <c r="C32" s="34">
        <f>+'28'!F2</f>
        <v>18125394</v>
      </c>
      <c r="D32" s="41" t="str">
        <f>+'28'!B3</f>
        <v xml:space="preserve">ADMINISTRADOR DE EMPRESAS/UNIVERSIDAD DE LA AMAZONIA/2003; ABOGADO/UNIVERSIDAD INCA DE COLOMBIA/2012; </v>
      </c>
      <c r="E32" s="41" t="str">
        <f>+'28'!B4</f>
        <v>ESPECIALISTA EN GESTION AMBIENTAL/FUNDACION UNIVERSITARIA DEL AREA ANDINA/2011; ESPECIALISTA EN DERECHO DEL MEDIO AMBIENTE/UNIVERSIDAD EXTERNADO DE COLOMBIA/2013; ESPECIALISTA EN DERECHOS HUMANOS/ESAP/2015</v>
      </c>
      <c r="F32" s="61">
        <f>+'28'!F23</f>
        <v>0</v>
      </c>
      <c r="G32" s="62">
        <f>+'28'!G23</f>
        <v>0</v>
      </c>
      <c r="H32" s="71">
        <f>+'28'!H23</f>
        <v>0</v>
      </c>
      <c r="I32" s="67">
        <f>+'28'!F21</f>
        <v>0</v>
      </c>
      <c r="J32" s="64">
        <f>+'28'!G21</f>
        <v>0</v>
      </c>
      <c r="K32" s="68">
        <f>+'28'!H21</f>
        <v>0</v>
      </c>
      <c r="L32" s="82">
        <f>+'28'!F19</f>
        <v>0</v>
      </c>
      <c r="M32" s="76">
        <f>+'28'!G19</f>
        <v>0</v>
      </c>
      <c r="N32" s="83">
        <f>+'28'!H19</f>
        <v>0</v>
      </c>
      <c r="O32" s="48"/>
      <c r="P32" s="39" t="str">
        <f>+'28'!F4</f>
        <v>SI CUMPLE</v>
      </c>
      <c r="Q32" s="134">
        <f>+'ACUMULADO RESULTADO'!O32</f>
        <v>0</v>
      </c>
    </row>
    <row r="33" spans="1:17" ht="15.75" x14ac:dyDescent="0.25">
      <c r="A33" s="33">
        <v>29</v>
      </c>
      <c r="B33" s="84" t="str">
        <f>+'29'!B2</f>
        <v>JORGE ANDRES CUARAN ORTEGA</v>
      </c>
      <c r="C33" s="34">
        <f>+'29'!F2</f>
        <v>89003642</v>
      </c>
      <c r="D33" s="41" t="str">
        <f>+'29'!B3</f>
        <v>ADMINISTRADOR DE EMPRESAS/UNIVERSIDAD COPERATIVA DE COLOMBIA/2001</v>
      </c>
      <c r="E33" s="41" t="str">
        <f>+'29'!B4</f>
        <v>ESPECIALISTA EN GERENCIA FINANCIERA/UNIVERSIDAD AUTONOMA DE COLOMBIA/2002; ESPECIALISTA EN INFORMATICA PARA LA GERENCIA DE PROYECTOS/2003.</v>
      </c>
      <c r="F33" s="61">
        <f>+'29'!F30</f>
        <v>1</v>
      </c>
      <c r="G33" s="62">
        <f>+'29'!G30</f>
        <v>10</v>
      </c>
      <c r="H33" s="71">
        <f>+'29'!H30</f>
        <v>6</v>
      </c>
      <c r="I33" s="67">
        <f>+'29'!F28</f>
        <v>7</v>
      </c>
      <c r="J33" s="64">
        <f>+'29'!G28</f>
        <v>6</v>
      </c>
      <c r="K33" s="68">
        <f>+'29'!H28</f>
        <v>15</v>
      </c>
      <c r="L33" s="82">
        <f>+'29'!F26</f>
        <v>0</v>
      </c>
      <c r="M33" s="76">
        <f>+'29'!G26</f>
        <v>0</v>
      </c>
      <c r="N33" s="83">
        <f>+'29'!H26</f>
        <v>0</v>
      </c>
      <c r="O33" s="48"/>
      <c r="P33" s="39" t="str">
        <f>+'29'!F4</f>
        <v>SI CUMPLE</v>
      </c>
      <c r="Q33" s="134">
        <f>+'ACUMULADO RESULTADO'!O33</f>
        <v>0</v>
      </c>
    </row>
    <row r="34" spans="1:17" ht="15.75" x14ac:dyDescent="0.25">
      <c r="A34" s="33">
        <v>30</v>
      </c>
      <c r="B34" s="84" t="str">
        <f>+'30 '!B2</f>
        <v>CLAUDIA ELIZABETH GUEVARA LEYTON</v>
      </c>
      <c r="C34" s="34">
        <f>+'30 '!F2</f>
        <v>51991259</v>
      </c>
      <c r="D34" s="41" t="str">
        <f>+'30 '!B3</f>
        <v>CONTADORA PUBLICA/UNIVERSIDAD DE LA SALLE/1995</v>
      </c>
      <c r="E34" s="41" t="str">
        <f>+'30 '!B4</f>
        <v>ESPECIALISTA EN ALTA GERENCIA/UNIVERSIDAD MARIANA/1999; ESPECIALISTA EN REVISORIA FISCAL Y CONTRALORIA/CORPORACION UNIVERSITARIA REMINGTON/2008; MAESTRIA EN GERENCIA Y ASESORIA FINANCIERA/UNIVERSIDAD MARIANA/2015.</v>
      </c>
      <c r="F34" s="61">
        <f>+'30 '!F26</f>
        <v>0</v>
      </c>
      <c r="G34" s="62">
        <f>+'30 '!G26</f>
        <v>0</v>
      </c>
      <c r="H34" s="71">
        <f>+'30 '!H26</f>
        <v>0</v>
      </c>
      <c r="I34" s="67">
        <f>+'30 '!F24</f>
        <v>0</v>
      </c>
      <c r="J34" s="64">
        <f>+'30 '!G24</f>
        <v>0</v>
      </c>
      <c r="K34" s="68">
        <f>+'30 '!H24</f>
        <v>0</v>
      </c>
      <c r="L34" s="82">
        <f>+'30 '!F22</f>
        <v>0</v>
      </c>
      <c r="M34" s="76">
        <f>+'30 '!G22</f>
        <v>0</v>
      </c>
      <c r="N34" s="83">
        <f>+'30 '!H22</f>
        <v>0</v>
      </c>
      <c r="O34" s="48"/>
      <c r="P34" s="39" t="str">
        <f>+'30 '!F4</f>
        <v>SI CUMPLE</v>
      </c>
      <c r="Q34" s="134">
        <f>+'ACUMULADO RESULTADO'!O34</f>
        <v>0</v>
      </c>
    </row>
    <row r="35" spans="1:17" ht="15.75" x14ac:dyDescent="0.25">
      <c r="A35" s="33">
        <v>31</v>
      </c>
      <c r="B35" s="84" t="str">
        <f>+'31'!B2</f>
        <v>MAURICIO VALENCIA SEPULVEDA</v>
      </c>
      <c r="C35" s="34">
        <f>+'31'!F2</f>
        <v>10277054</v>
      </c>
      <c r="D35" s="41" t="str">
        <f>+'31'!B3</f>
        <v>GEOLOGO/UNIVERSIDAD DE CALDAS/1991</v>
      </c>
      <c r="E35" s="41" t="str">
        <f>+'31'!B4</f>
        <v>ESPECIALISTA EN GESTION DEL DESARROLLO REGIONAL/UNIVERSIDAD SUR COLOMBIANA/1999; MAGISTER EN ESTUDIOS AMAZONICOS/UNIVERSIDAD NACIONAL DE COLOMBIA/2005</v>
      </c>
      <c r="F35" s="61">
        <f>+'31'!F22</f>
        <v>0</v>
      </c>
      <c r="G35" s="62">
        <f>+'31'!G22</f>
        <v>4</v>
      </c>
      <c r="H35" s="71">
        <f>+'31'!H22</f>
        <v>0</v>
      </c>
      <c r="I35" s="67">
        <f>+'31'!F20</f>
        <v>0</v>
      </c>
      <c r="J35" s="64">
        <f>+'31'!G20</f>
        <v>0</v>
      </c>
      <c r="K35" s="68">
        <f>+'31'!H20</f>
        <v>29</v>
      </c>
      <c r="L35" s="82">
        <f>+'31'!F18</f>
        <v>0</v>
      </c>
      <c r="M35" s="76">
        <f>+'31'!G18</f>
        <v>0</v>
      </c>
      <c r="N35" s="83">
        <f>+'31'!H18</f>
        <v>30</v>
      </c>
      <c r="O35" s="48"/>
      <c r="P35" s="39" t="str">
        <f>+'31'!F4</f>
        <v>SI CUMPLE</v>
      </c>
      <c r="Q35" s="134">
        <f>+'ACUMULADO RESULTADO'!O35</f>
        <v>0</v>
      </c>
    </row>
    <row r="36" spans="1:17" ht="63" x14ac:dyDescent="0.25">
      <c r="A36" s="33">
        <v>32</v>
      </c>
      <c r="B36" s="84" t="str">
        <f>+'32'!B2</f>
        <v>RIGO NOREÑA FAJARDO</v>
      </c>
      <c r="C36" s="34">
        <f>+'32'!F2</f>
        <v>18124977</v>
      </c>
      <c r="D36" s="41" t="str">
        <f>+'32'!B3</f>
        <v>INGENIERO DE MINAS/FUNDACION UNIVERSITARIA DE POPAYAN/2005</v>
      </c>
      <c r="E36" s="41" t="str">
        <f>+'32'!B4</f>
        <v>ESPECIALISTA EN GERENCIA DE PROYECTOS/UNIVERSIDAD DEL TOLIMA/2005</v>
      </c>
      <c r="F36" s="61">
        <f>+'32'!F30</f>
        <v>3</v>
      </c>
      <c r="G36" s="62">
        <f>+'32'!G30</f>
        <v>4</v>
      </c>
      <c r="H36" s="71">
        <f>+'32'!H30</f>
        <v>0</v>
      </c>
      <c r="I36" s="67">
        <f>+'32'!F28</f>
        <v>6</v>
      </c>
      <c r="J36" s="64">
        <f>+'32'!G28</f>
        <v>2</v>
      </c>
      <c r="K36" s="68">
        <f>+'32'!H28</f>
        <v>23</v>
      </c>
      <c r="L36" s="82">
        <f>+'32'!F26</f>
        <v>0</v>
      </c>
      <c r="M36" s="76">
        <f>+'32'!G26</f>
        <v>0</v>
      </c>
      <c r="N36" s="83">
        <f>+'32'!H26</f>
        <v>0</v>
      </c>
      <c r="O36" s="48"/>
      <c r="P36" s="39" t="str">
        <f>+'32'!F4</f>
        <v>SI CUMPLE</v>
      </c>
      <c r="Q36" s="134">
        <f>+'ACUMULADO RESULTADO'!O36</f>
        <v>0</v>
      </c>
    </row>
    <row r="37" spans="1:17" ht="135" x14ac:dyDescent="0.25">
      <c r="A37" s="33">
        <v>33</v>
      </c>
      <c r="B37" s="84" t="str">
        <f>+'33'!B2</f>
        <v>VICENTE FRANCISCO CALDERON ORTIZ</v>
      </c>
      <c r="C37" s="34">
        <f>+'33'!F2</f>
        <v>18123594</v>
      </c>
      <c r="D37" s="41" t="str">
        <f>+'33'!B3</f>
        <v>ZOOTECNISTA/UNIVERSIDAD DE LA AMAZONIA/1992</v>
      </c>
      <c r="E37" s="41" t="str">
        <f>+'33'!B4</f>
        <v>ESPECIALISTA EN ECOLOGIA, MEDIO AMBIENTE Y DESARROLLO/UNIVERSIDAD INCA DE COLOMBIA/1997</v>
      </c>
      <c r="F37" s="61">
        <f>+'33'!F32</f>
        <v>15</v>
      </c>
      <c r="G37" s="62">
        <f>+'33'!G32</f>
        <v>7</v>
      </c>
      <c r="H37" s="71">
        <f>+'33'!H32</f>
        <v>25</v>
      </c>
      <c r="I37" s="67">
        <f>+'33'!F30</f>
        <v>0</v>
      </c>
      <c r="J37" s="64">
        <f>+'33'!G30</f>
        <v>0</v>
      </c>
      <c r="K37" s="68">
        <f>+'33'!H30</f>
        <v>0</v>
      </c>
      <c r="L37" s="82">
        <f>+'33'!F28</f>
        <v>15</v>
      </c>
      <c r="M37" s="76">
        <f>+'33'!G28</f>
        <v>7</v>
      </c>
      <c r="N37" s="83">
        <f>+'33'!H28</f>
        <v>25</v>
      </c>
      <c r="O37" s="48"/>
      <c r="P37" s="39" t="s">
        <v>727</v>
      </c>
      <c r="Q37" s="135" t="str">
        <f>+'ACUMULADO RESULTADO'!O37</f>
        <v>NO CUMPLE CON EL AÑO DE EXPERIENCIA ESPECIFICA EN ACTIVIDADES RELACIONADA CON EL MEDIO AMBIENTE, PUES LAS FUNCIONES DETALLADAS EN LAS CERTIFICACIONES NO CORRESPONDEN A LAS ESPECIFICAS QUE EN MATERIA AMBIENTAL EXIGE LA CIRCULAR 1000-2-115203 DEL 27 DE NOVIEMBRE DE 2006 DEL MAVT HOY MADS.</v>
      </c>
    </row>
    <row r="40" spans="1:17" ht="15.75" thickBot="1" x14ac:dyDescent="0.3">
      <c r="A40" s="104"/>
      <c r="B40" s="105"/>
      <c r="P40" s="104"/>
      <c r="Q40" s="105"/>
    </row>
    <row r="45" spans="1:17" ht="15.75" thickBot="1" x14ac:dyDescent="0.3">
      <c r="A45" s="104"/>
      <c r="B45" s="105"/>
      <c r="P45" s="104"/>
      <c r="Q45" s="105"/>
    </row>
  </sheetData>
  <sheetProtection algorithmName="SHA-512" hashValue="vAUcWC0fndzF88WbgCpTOXZ2y+LOwQrDxLiFmY/LHioJ3svu+DJ1i+j4w4lf3piMTx03hsDhC5lF9cfQ9SKOaQ==" saltValue="udm4J4zecp7SbNnZ+frB+g==" spinCount="100000" sheet="1" objects="1" scenarios="1" selectLockedCells="1" selectUnlockedCells="1"/>
  <autoFilter ref="A4:Q37"/>
  <customSheetViews>
    <customSheetView guid="{DFB4BDB3-5D3E-4DA0-A3F8-EB9B3B103ABC}" scale="75" showPageBreaks="1" fitToPage="1" printArea="1" showAutoFilter="1" hiddenColumns="1" view="pageLayout" topLeftCell="A32">
      <selection activeCell="Q41" sqref="Q41"/>
      <pageMargins left="0.51181102362204722" right="0.31496062992125984" top="0.55118110236220474" bottom="0.94488188976377963" header="0.31496062992125984" footer="0.31496062992125984"/>
      <printOptions horizontalCentered="1"/>
      <pageSetup scale="65" fitToHeight="11" orientation="portrait" r:id="rId1"/>
      <headerFooter>
        <oddFooter>&amp;LConvocatoria elección Director 
Comisión Accidental Evaluadora&amp;R&amp;N</oddFooter>
      </headerFooter>
      <autoFilter ref="A4:Q37"/>
    </customSheetView>
  </customSheetViews>
  <mergeCells count="11">
    <mergeCell ref="A1:Q1"/>
    <mergeCell ref="F3:H3"/>
    <mergeCell ref="I3:K3"/>
    <mergeCell ref="L3:N3"/>
    <mergeCell ref="A3:A4"/>
    <mergeCell ref="B3:B4"/>
    <mergeCell ref="Q3:Q4"/>
    <mergeCell ref="A2:Q2"/>
    <mergeCell ref="O3:O4"/>
    <mergeCell ref="P3:P4"/>
    <mergeCell ref="C3:C4"/>
  </mergeCells>
  <printOptions horizontalCentered="1"/>
  <pageMargins left="0.51181102362204722" right="0.31496062992125984" top="0.55118110236220474" bottom="0.94488188976377963" header="0.31496062992125984" footer="0.31496062992125984"/>
  <pageSetup scale="65" fitToHeight="11" orientation="portrait" r:id="rId2"/>
  <headerFooter>
    <oddFooter>&amp;LConvocatoria elección Director 
Comisión Accidental Evaluadora&amp;R&amp;N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zoomScale="93" zoomScaleNormal="93" workbookViewId="0">
      <selection sqref="A1:K1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5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5" ht="18.75" x14ac:dyDescent="0.25">
      <c r="A2" s="55" t="s">
        <v>0</v>
      </c>
      <c r="B2" s="148" t="s">
        <v>107</v>
      </c>
      <c r="C2" s="149"/>
      <c r="D2" s="150"/>
      <c r="E2" s="55" t="s">
        <v>1</v>
      </c>
      <c r="F2" s="151">
        <v>51991259</v>
      </c>
      <c r="G2" s="152"/>
      <c r="H2" s="152"/>
      <c r="I2" s="153"/>
      <c r="J2" s="154" t="s">
        <v>72</v>
      </c>
      <c r="K2" s="155"/>
      <c r="L2" s="54"/>
      <c r="M2" s="54"/>
      <c r="N2" s="54"/>
      <c r="O2" s="1"/>
    </row>
    <row r="3" spans="1:15" ht="45" customHeight="1" x14ac:dyDescent="0.25">
      <c r="A3" s="26" t="s">
        <v>69</v>
      </c>
      <c r="B3" s="138" t="s">
        <v>681</v>
      </c>
      <c r="C3" s="139"/>
      <c r="D3" s="140"/>
      <c r="E3" s="26" t="s">
        <v>70</v>
      </c>
      <c r="F3" s="141" t="s">
        <v>682</v>
      </c>
      <c r="G3" s="142"/>
      <c r="H3" s="142"/>
      <c r="I3" s="143"/>
      <c r="J3" s="156" t="s">
        <v>73</v>
      </c>
      <c r="K3" s="157"/>
      <c r="L3" s="54"/>
      <c r="M3" s="54"/>
      <c r="N3" s="54"/>
      <c r="O3" s="1"/>
    </row>
    <row r="4" spans="1:15" ht="45" x14ac:dyDescent="0.25">
      <c r="A4" s="25" t="s">
        <v>71</v>
      </c>
      <c r="B4" s="144" t="s">
        <v>683</v>
      </c>
      <c r="C4" s="145"/>
      <c r="D4" s="146"/>
      <c r="E4" s="56" t="s">
        <v>2</v>
      </c>
      <c r="F4" s="128" t="str">
        <f>IF(AND(F30&gt;=1,IF(B4&lt;&gt;"",F28&gt;=4,F28&gt;=7)),"SI CUMPLE","NO CUMPLE")</f>
        <v>SI CUMPLE</v>
      </c>
      <c r="G4" s="160"/>
      <c r="H4" s="160"/>
      <c r="I4" s="161"/>
      <c r="J4" s="158"/>
      <c r="K4" s="159"/>
      <c r="L4" s="54"/>
      <c r="M4" s="54"/>
      <c r="N4" s="54"/>
      <c r="O4" s="1"/>
    </row>
    <row r="5" spans="1:15" s="6" customForma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5" s="1" customFormat="1" ht="60" x14ac:dyDescent="0.25">
      <c r="A6" s="30" t="s">
        <v>530</v>
      </c>
      <c r="B6" s="30" t="s">
        <v>684</v>
      </c>
      <c r="C6" s="9">
        <v>40892</v>
      </c>
      <c r="D6" s="8">
        <v>41144</v>
      </c>
      <c r="E6" s="7" t="s">
        <v>116</v>
      </c>
      <c r="F6" s="10">
        <f>DATEDIF(C6,D6+1,"y")</f>
        <v>0</v>
      </c>
      <c r="G6" s="10">
        <f>DATEDIF(C6,D6+1,"ym")</f>
        <v>8</v>
      </c>
      <c r="H6" s="10">
        <f>IF(D6=0,0,DATEDIF(C6,D6+1,"md"))+ROUNDDOWN(I6/8,0)</f>
        <v>9</v>
      </c>
      <c r="I6" s="11">
        <v>0</v>
      </c>
      <c r="J6" s="37"/>
      <c r="K6" s="101" t="s">
        <v>154</v>
      </c>
      <c r="L6" s="14"/>
      <c r="M6" s="14"/>
      <c r="N6" s="14"/>
    </row>
    <row r="7" spans="1:15" s="1" customFormat="1" ht="60" x14ac:dyDescent="0.25">
      <c r="A7" s="30" t="s">
        <v>530</v>
      </c>
      <c r="B7" s="30" t="s">
        <v>685</v>
      </c>
      <c r="C7" s="9">
        <v>38384</v>
      </c>
      <c r="D7" s="8">
        <v>40891</v>
      </c>
      <c r="E7" s="7" t="s">
        <v>149</v>
      </c>
      <c r="F7" s="10">
        <f>DATEDIF(C7,D7+1,"y")</f>
        <v>6</v>
      </c>
      <c r="G7" s="10">
        <f>DATEDIF(C7,D7+1,"ym")</f>
        <v>10</v>
      </c>
      <c r="H7" s="10">
        <f>IF(D7=0,0,DATEDIF(C7,D7+1,"md"))+ROUNDDOWN(I7/8,0)</f>
        <v>14</v>
      </c>
      <c r="I7" s="11">
        <v>0</v>
      </c>
      <c r="J7" s="37"/>
      <c r="K7" s="101" t="s">
        <v>154</v>
      </c>
      <c r="L7" s="14"/>
      <c r="M7" s="14"/>
      <c r="N7" s="14"/>
    </row>
    <row r="8" spans="1:15" s="1" customFormat="1" ht="75" x14ac:dyDescent="0.25">
      <c r="A8" s="30" t="s">
        <v>530</v>
      </c>
      <c r="B8" s="30" t="s">
        <v>686</v>
      </c>
      <c r="C8" s="9">
        <v>34862</v>
      </c>
      <c r="D8" s="9">
        <v>38503</v>
      </c>
      <c r="E8" s="7" t="s">
        <v>116</v>
      </c>
      <c r="F8" s="10">
        <f>DATEDIF(C8,D8+1,"y")</f>
        <v>9</v>
      </c>
      <c r="G8" s="10">
        <f>DATEDIF(C8,D8+1,"ym")</f>
        <v>11</v>
      </c>
      <c r="H8" s="10">
        <f>IF(D8=0,0,DATEDIF(C8,D8+1,"md"))+ROUNDDOWN(I8/8,0)</f>
        <v>20</v>
      </c>
      <c r="I8" s="11">
        <v>0</v>
      </c>
      <c r="J8" s="37"/>
      <c r="K8" s="101" t="s">
        <v>154</v>
      </c>
      <c r="L8" s="14"/>
      <c r="M8" s="14"/>
      <c r="N8" s="14"/>
    </row>
    <row r="9" spans="1:15" s="1" customFormat="1" ht="45" x14ac:dyDescent="0.25">
      <c r="A9" s="30" t="s">
        <v>687</v>
      </c>
      <c r="B9" s="30" t="s">
        <v>688</v>
      </c>
      <c r="C9" s="9"/>
      <c r="D9" s="9"/>
      <c r="E9" s="7"/>
      <c r="F9" s="10">
        <f>DATEDIF(C9,D9+1,"y")</f>
        <v>0</v>
      </c>
      <c r="G9" s="10">
        <f>DATEDIF(C9,D9+1,"ym")</f>
        <v>0</v>
      </c>
      <c r="H9" s="10">
        <f>IF(D9=0,0,DATEDIF(C9,D9+1,"md"))+ROUNDDOWN(I9/8,0)</f>
        <v>0</v>
      </c>
      <c r="I9" s="11">
        <v>0</v>
      </c>
      <c r="J9" s="37" t="s">
        <v>689</v>
      </c>
      <c r="K9" s="101" t="s">
        <v>155</v>
      </c>
      <c r="L9" s="14"/>
      <c r="M9" s="14"/>
      <c r="N9" s="14"/>
    </row>
    <row r="10" spans="1:15" s="1" customFormat="1" ht="45" x14ac:dyDescent="0.25">
      <c r="A10" s="30" t="s">
        <v>687</v>
      </c>
      <c r="B10" s="30" t="s">
        <v>690</v>
      </c>
      <c r="C10" s="9">
        <v>41220</v>
      </c>
      <c r="D10" s="9">
        <v>41400</v>
      </c>
      <c r="E10" s="7" t="s">
        <v>116</v>
      </c>
      <c r="F10" s="10">
        <f t="shared" ref="F10:F23" si="0">DATEDIF(C10,D10+1,"y")</f>
        <v>0</v>
      </c>
      <c r="G10" s="10">
        <f t="shared" ref="G10:G23" si="1">DATEDIF(C10,D10+1,"ym")</f>
        <v>6</v>
      </c>
      <c r="H10" s="10">
        <f t="shared" ref="H10:H23" si="2">IF(D10=0,0,DATEDIF(C10,D10+1,"md"))+ROUNDDOWN(I10/8,0)</f>
        <v>0</v>
      </c>
      <c r="I10" s="11">
        <v>0</v>
      </c>
      <c r="J10" s="37"/>
      <c r="K10" s="101" t="s">
        <v>154</v>
      </c>
      <c r="L10" s="14"/>
      <c r="M10" s="14"/>
      <c r="N10" s="14"/>
    </row>
    <row r="11" spans="1:15" s="1" customFormat="1" ht="45" x14ac:dyDescent="0.25">
      <c r="A11" s="30" t="s">
        <v>687</v>
      </c>
      <c r="B11" s="30" t="s">
        <v>690</v>
      </c>
      <c r="C11" s="9">
        <v>41401</v>
      </c>
      <c r="D11" s="9">
        <v>41487</v>
      </c>
      <c r="E11" s="7" t="s">
        <v>116</v>
      </c>
      <c r="F11" s="10">
        <f t="shared" si="0"/>
        <v>0</v>
      </c>
      <c r="G11" s="10">
        <f t="shared" si="1"/>
        <v>2</v>
      </c>
      <c r="H11" s="10">
        <f t="shared" si="2"/>
        <v>26</v>
      </c>
      <c r="I11" s="11">
        <v>0</v>
      </c>
      <c r="J11" s="37"/>
      <c r="K11" s="101" t="s">
        <v>154</v>
      </c>
      <c r="L11" s="14"/>
      <c r="M11" s="14"/>
      <c r="N11" s="14"/>
    </row>
    <row r="12" spans="1:15" s="1" customFormat="1" ht="45" x14ac:dyDescent="0.25">
      <c r="A12" s="30" t="s">
        <v>687</v>
      </c>
      <c r="B12" s="30" t="s">
        <v>690</v>
      </c>
      <c r="C12" s="9">
        <v>41487</v>
      </c>
      <c r="D12" s="9">
        <v>41509</v>
      </c>
      <c r="E12" s="7" t="s">
        <v>116</v>
      </c>
      <c r="F12" s="10">
        <f t="shared" si="0"/>
        <v>0</v>
      </c>
      <c r="G12" s="10">
        <f t="shared" si="1"/>
        <v>0</v>
      </c>
      <c r="H12" s="10">
        <f t="shared" si="2"/>
        <v>23</v>
      </c>
      <c r="I12" s="11">
        <v>0</v>
      </c>
      <c r="J12" s="37"/>
      <c r="K12" s="101" t="s">
        <v>154</v>
      </c>
      <c r="L12" s="14"/>
      <c r="M12" s="14"/>
      <c r="N12" s="14"/>
    </row>
    <row r="13" spans="1:15" s="1" customFormat="1" ht="45" x14ac:dyDescent="0.25">
      <c r="A13" s="30" t="s">
        <v>687</v>
      </c>
      <c r="B13" s="30" t="s">
        <v>690</v>
      </c>
      <c r="C13" s="9">
        <v>41528</v>
      </c>
      <c r="D13" s="9">
        <v>41553</v>
      </c>
      <c r="E13" s="7" t="s">
        <v>116</v>
      </c>
      <c r="F13" s="10">
        <f t="shared" si="0"/>
        <v>0</v>
      </c>
      <c r="G13" s="10">
        <f t="shared" si="1"/>
        <v>0</v>
      </c>
      <c r="H13" s="10">
        <f t="shared" si="2"/>
        <v>26</v>
      </c>
      <c r="I13" s="11">
        <v>0</v>
      </c>
      <c r="J13" s="37"/>
      <c r="K13" s="101" t="s">
        <v>154</v>
      </c>
      <c r="L13" s="14"/>
      <c r="M13" s="14"/>
      <c r="N13" s="14"/>
    </row>
    <row r="14" spans="1:15" s="1" customFormat="1" x14ac:dyDescent="0.25">
      <c r="A14" s="30"/>
      <c r="B14" s="30"/>
      <c r="C14" s="9"/>
      <c r="D14" s="9"/>
      <c r="E14" s="7"/>
      <c r="F14" s="10">
        <f t="shared" si="0"/>
        <v>0</v>
      </c>
      <c r="G14" s="10">
        <f t="shared" si="1"/>
        <v>0</v>
      </c>
      <c r="H14" s="10">
        <f t="shared" si="2"/>
        <v>0</v>
      </c>
      <c r="I14" s="11">
        <v>0</v>
      </c>
      <c r="J14" s="37"/>
      <c r="K14" s="101"/>
      <c r="L14" s="14"/>
      <c r="M14" s="14"/>
      <c r="N14" s="14"/>
    </row>
    <row r="15" spans="1:15" s="1" customFormat="1" x14ac:dyDescent="0.25">
      <c r="A15" s="30"/>
      <c r="B15" s="30"/>
      <c r="C15" s="9"/>
      <c r="D15" s="9"/>
      <c r="E15" s="7"/>
      <c r="F15" s="10">
        <f t="shared" si="0"/>
        <v>0</v>
      </c>
      <c r="G15" s="10">
        <f t="shared" si="1"/>
        <v>0</v>
      </c>
      <c r="H15" s="10">
        <f t="shared" si="2"/>
        <v>0</v>
      </c>
      <c r="I15" s="11">
        <v>0</v>
      </c>
      <c r="J15" s="37"/>
      <c r="K15" s="101"/>
      <c r="L15" s="14"/>
      <c r="M15" s="14"/>
      <c r="N15" s="14"/>
    </row>
    <row r="16" spans="1:15" s="1" customFormat="1" x14ac:dyDescent="0.25">
      <c r="A16" s="30"/>
      <c r="B16" s="30"/>
      <c r="C16" s="9"/>
      <c r="D16" s="9"/>
      <c r="E16" s="7"/>
      <c r="F16" s="10">
        <f t="shared" si="0"/>
        <v>0</v>
      </c>
      <c r="G16" s="10">
        <f t="shared" si="1"/>
        <v>0</v>
      </c>
      <c r="H16" s="10">
        <f t="shared" si="2"/>
        <v>0</v>
      </c>
      <c r="I16" s="11">
        <v>0</v>
      </c>
      <c r="J16" s="37"/>
      <c r="K16" s="101"/>
      <c r="L16" s="14"/>
      <c r="M16" s="14"/>
      <c r="N16" s="14"/>
    </row>
    <row r="17" spans="1:15" s="1" customFormat="1" x14ac:dyDescent="0.25">
      <c r="A17" s="30"/>
      <c r="B17" s="30"/>
      <c r="C17" s="9"/>
      <c r="D17" s="9"/>
      <c r="E17" s="7"/>
      <c r="F17" s="10">
        <f t="shared" si="0"/>
        <v>0</v>
      </c>
      <c r="G17" s="10">
        <f t="shared" si="1"/>
        <v>0</v>
      </c>
      <c r="H17" s="10">
        <f t="shared" si="2"/>
        <v>0</v>
      </c>
      <c r="I17" s="11">
        <v>0</v>
      </c>
      <c r="J17" s="37"/>
      <c r="K17" s="101"/>
      <c r="L17" s="14"/>
      <c r="M17" s="14"/>
      <c r="N17" s="14"/>
    </row>
    <row r="18" spans="1:15" s="1" customFormat="1" x14ac:dyDescent="0.25">
      <c r="A18" s="30"/>
      <c r="B18" s="30"/>
      <c r="C18" s="9"/>
      <c r="D18" s="9"/>
      <c r="E18" s="7"/>
      <c r="F18" s="10">
        <f t="shared" si="0"/>
        <v>0</v>
      </c>
      <c r="G18" s="10">
        <f t="shared" si="1"/>
        <v>0</v>
      </c>
      <c r="H18" s="10">
        <f t="shared" si="2"/>
        <v>0</v>
      </c>
      <c r="I18" s="11">
        <v>0</v>
      </c>
      <c r="J18" s="37"/>
      <c r="K18" s="101"/>
      <c r="L18" s="14"/>
      <c r="M18" s="14"/>
      <c r="N18" s="14"/>
    </row>
    <row r="19" spans="1:15" s="1" customFormat="1" x14ac:dyDescent="0.25">
      <c r="A19" s="30"/>
      <c r="B19" s="35"/>
      <c r="C19" s="9"/>
      <c r="D19" s="9"/>
      <c r="E19" s="7"/>
      <c r="F19" s="10">
        <f t="shared" si="0"/>
        <v>0</v>
      </c>
      <c r="G19" s="10">
        <f t="shared" si="1"/>
        <v>0</v>
      </c>
      <c r="H19" s="10">
        <f t="shared" si="2"/>
        <v>0</v>
      </c>
      <c r="I19" s="11">
        <v>0</v>
      </c>
      <c r="J19" s="37"/>
      <c r="K19" s="101"/>
      <c r="L19" s="14"/>
      <c r="M19" s="14"/>
      <c r="N19" s="14"/>
      <c r="O19" s="3"/>
    </row>
    <row r="20" spans="1:15" s="1" customFormat="1" x14ac:dyDescent="0.25">
      <c r="A20" s="30"/>
      <c r="B20" s="35"/>
      <c r="C20" s="9"/>
      <c r="D20" s="9"/>
      <c r="E20" s="7"/>
      <c r="F20" s="10">
        <f t="shared" si="0"/>
        <v>0</v>
      </c>
      <c r="G20" s="10">
        <f t="shared" si="1"/>
        <v>0</v>
      </c>
      <c r="H20" s="10">
        <f t="shared" si="2"/>
        <v>0</v>
      </c>
      <c r="I20" s="11">
        <v>0</v>
      </c>
      <c r="J20" s="37"/>
      <c r="K20" s="101"/>
      <c r="L20" s="14"/>
      <c r="M20" s="14"/>
      <c r="N20" s="14"/>
      <c r="O20" s="3"/>
    </row>
    <row r="21" spans="1:15" s="1" customFormat="1" x14ac:dyDescent="0.25">
      <c r="A21" s="30"/>
      <c r="B21" s="30"/>
      <c r="C21" s="8"/>
      <c r="D21" s="9"/>
      <c r="E21" s="7"/>
      <c r="F21" s="10">
        <f t="shared" si="0"/>
        <v>0</v>
      </c>
      <c r="G21" s="10">
        <f t="shared" si="1"/>
        <v>0</v>
      </c>
      <c r="H21" s="10">
        <f t="shared" si="2"/>
        <v>0</v>
      </c>
      <c r="I21" s="11">
        <v>0</v>
      </c>
      <c r="J21" s="37"/>
      <c r="K21" s="101"/>
      <c r="L21" s="14"/>
      <c r="M21" s="14"/>
      <c r="N21" s="14"/>
      <c r="O21" s="3"/>
    </row>
    <row r="22" spans="1:15" x14ac:dyDescent="0.25">
      <c r="A22" s="30"/>
      <c r="B22" s="30"/>
      <c r="C22" s="9"/>
      <c r="D22" s="9"/>
      <c r="E22" s="7"/>
      <c r="F22" s="10">
        <f t="shared" si="0"/>
        <v>0</v>
      </c>
      <c r="G22" s="10">
        <f t="shared" si="1"/>
        <v>0</v>
      </c>
      <c r="H22" s="10">
        <f t="shared" si="2"/>
        <v>0</v>
      </c>
      <c r="I22" s="11">
        <v>0</v>
      </c>
      <c r="J22" s="37"/>
      <c r="K22" s="101"/>
      <c r="L22" s="14"/>
      <c r="M22" s="14"/>
      <c r="N22" s="14"/>
    </row>
    <row r="23" spans="1:15" x14ac:dyDescent="0.25">
      <c r="A23" s="30"/>
      <c r="B23" s="30"/>
      <c r="C23" s="9"/>
      <c r="D23" s="9"/>
      <c r="E23" s="7"/>
      <c r="F23" s="10">
        <f t="shared" si="0"/>
        <v>0</v>
      </c>
      <c r="G23" s="10">
        <f t="shared" si="1"/>
        <v>0</v>
      </c>
      <c r="H23" s="10">
        <f t="shared" si="2"/>
        <v>0</v>
      </c>
      <c r="I23" s="11">
        <v>0</v>
      </c>
      <c r="J23" s="37"/>
      <c r="K23" s="101"/>
      <c r="L23" s="14"/>
      <c r="M23" s="14"/>
      <c r="N23" s="14"/>
    </row>
    <row r="24" spans="1:15" x14ac:dyDescent="0.25">
      <c r="A24" s="30"/>
      <c r="B24" s="30"/>
      <c r="C24" s="9"/>
      <c r="D24" s="9"/>
      <c r="E24" s="7"/>
      <c r="F24" s="10">
        <f>DATEDIF(C24,D24+1,"y")</f>
        <v>0</v>
      </c>
      <c r="G24" s="10">
        <f>DATEDIF(C24,D24+1,"ym")</f>
        <v>0</v>
      </c>
      <c r="H24" s="10">
        <f>IF(D24=0,0,DATEDIF(C24,D24+1,"md"))+ROUNDDOWN(I24/8,0)</f>
        <v>0</v>
      </c>
      <c r="I24" s="11">
        <v>0</v>
      </c>
      <c r="J24" s="37"/>
      <c r="K24" s="101"/>
      <c r="L24" s="14"/>
      <c r="M24" s="14"/>
      <c r="N24" s="14"/>
    </row>
    <row r="25" spans="1:15" x14ac:dyDescent="0.25">
      <c r="A25" s="36"/>
      <c r="B25" s="36"/>
      <c r="C25" s="28"/>
      <c r="D25" s="28"/>
      <c r="E25" s="28"/>
      <c r="F25" s="10">
        <f>DATEDIF(C25,D25+1,"y")</f>
        <v>0</v>
      </c>
      <c r="G25" s="10">
        <f>DATEDIF(C25,D25+1,"ym")</f>
        <v>0</v>
      </c>
      <c r="H25" s="10">
        <f>IF(D25=0,0,DATEDIF(C25,D25+1,"md"))+ROUNDDOWN(I25/8,0)</f>
        <v>0</v>
      </c>
      <c r="I25" s="11">
        <v>0</v>
      </c>
      <c r="J25" s="38"/>
      <c r="K25" s="102"/>
      <c r="L25" s="14"/>
      <c r="M25" s="14"/>
      <c r="N25" s="14"/>
    </row>
    <row r="26" spans="1:15" x14ac:dyDescent="0.25">
      <c r="A26" s="54"/>
      <c r="B26" s="54"/>
      <c r="C26" s="54"/>
      <c r="D26" s="54"/>
      <c r="E26" s="54"/>
      <c r="F26" s="12"/>
      <c r="G26" s="13"/>
      <c r="H26" s="13"/>
      <c r="I26" s="13"/>
      <c r="J26" s="14"/>
      <c r="K26" s="86"/>
      <c r="L26" s="14"/>
      <c r="M26" s="14"/>
      <c r="N26" s="14"/>
    </row>
    <row r="27" spans="1:15" x14ac:dyDescent="0.25">
      <c r="A27" s="54"/>
      <c r="B27" s="54"/>
      <c r="C27" s="54"/>
      <c r="D27" s="54"/>
      <c r="E27" s="15" t="s">
        <v>14</v>
      </c>
      <c r="F27" s="16">
        <f>SUMIFS(F$6:F$25,$K$6:K25,"SI")</f>
        <v>15</v>
      </c>
      <c r="G27" s="16">
        <f>SUMIFS(G$6:G$25,$K$6:$K$25,"SI")</f>
        <v>37</v>
      </c>
      <c r="H27" s="16">
        <f>SUMIFS(H$6:H$25,$K$6:$K$25,"SI")</f>
        <v>118</v>
      </c>
      <c r="I27" s="32"/>
      <c r="J27" s="162" t="s">
        <v>15</v>
      </c>
      <c r="K27" s="162"/>
      <c r="L27" s="14"/>
      <c r="M27" s="14"/>
      <c r="N27" s="14"/>
    </row>
    <row r="28" spans="1:15" x14ac:dyDescent="0.25">
      <c r="A28" s="54"/>
      <c r="B28" s="54"/>
      <c r="C28" s="54"/>
      <c r="D28" s="54"/>
      <c r="E28" s="17" t="s">
        <v>16</v>
      </c>
      <c r="F28" s="18">
        <f>F27+J28</f>
        <v>18</v>
      </c>
      <c r="G28" s="18">
        <f>G27-(ROUNDDOWN((G27+K28)/12,0)*12)+K28</f>
        <v>4</v>
      </c>
      <c r="H28" s="18">
        <f>H27-(K28*30)</f>
        <v>28</v>
      </c>
      <c r="I28" s="32"/>
      <c r="J28" s="103">
        <f>ROUNDDOWN((G27+K28)/12,0)</f>
        <v>3</v>
      </c>
      <c r="K28" s="103">
        <f>ROUNDDOWN(H27/30,0)</f>
        <v>3</v>
      </c>
      <c r="L28" s="54"/>
      <c r="M28" s="54"/>
      <c r="N28" s="54"/>
    </row>
    <row r="29" spans="1:15" x14ac:dyDescent="0.25">
      <c r="A29" s="54"/>
      <c r="B29" s="54"/>
      <c r="C29" s="54"/>
      <c r="D29" s="54"/>
      <c r="E29" s="19" t="s">
        <v>17</v>
      </c>
      <c r="F29" s="16">
        <f>SUMIFS(F$6:F$25,$E$6:$E$25,"AMBIENTAL",$K$6:$K$25,"SI")</f>
        <v>6</v>
      </c>
      <c r="G29" s="16">
        <f>SUMIFS(G$6:G$25,$E$6:$E$25,"AMBIENTAL",$K$6:$K$25,"SI")</f>
        <v>10</v>
      </c>
      <c r="H29" s="16">
        <f>SUMIFS(H$6:H$25,$E$6:$E$25,"AMBIENTAL",$K$6:$K$25,"SI")</f>
        <v>14</v>
      </c>
      <c r="I29" s="32"/>
      <c r="J29" s="103"/>
      <c r="K29" s="103"/>
      <c r="L29" s="54"/>
      <c r="M29" s="54"/>
      <c r="N29" s="54"/>
    </row>
    <row r="30" spans="1:15" x14ac:dyDescent="0.25">
      <c r="A30" s="54"/>
      <c r="B30" s="54"/>
      <c r="C30" s="54"/>
      <c r="D30" s="54"/>
      <c r="E30" s="20" t="s">
        <v>18</v>
      </c>
      <c r="F30" s="21">
        <f>F29+J30</f>
        <v>6</v>
      </c>
      <c r="G30" s="21">
        <f>G29-(ROUNDDOWN((G29+K30)/12,0)*12)+K30</f>
        <v>10</v>
      </c>
      <c r="H30" s="21">
        <f>H29-(K30*30)</f>
        <v>14</v>
      </c>
      <c r="I30" s="32"/>
      <c r="J30" s="103">
        <f>ROUNDDOWN((G29+K30)/12,0)</f>
        <v>0</v>
      </c>
      <c r="K30" s="103">
        <f>ROUNDDOWN(H29/30,0)</f>
        <v>0</v>
      </c>
      <c r="L30" s="54"/>
      <c r="M30" s="54"/>
      <c r="N30" s="54"/>
    </row>
    <row r="31" spans="1:15" x14ac:dyDescent="0.25">
      <c r="A31" s="54"/>
      <c r="B31" s="54"/>
      <c r="C31" s="54"/>
      <c r="D31" s="54"/>
      <c r="E31" s="19" t="s">
        <v>19</v>
      </c>
      <c r="F31" s="16">
        <f>SUMIFS(F$6:F$25,$E$6:$E$25,"GENERAL",$K$6:$K$25,"SI")</f>
        <v>9</v>
      </c>
      <c r="G31" s="16">
        <f>SUMIFS(G$6:G$25,$E$6:$E$25,"GENERAL",$K$6:$K$25,"SI")</f>
        <v>27</v>
      </c>
      <c r="H31" s="16">
        <f>SUMIFS(H$6:H$25,$E$6:$E$25,"GENERAL",$K$6:$K$25,"SI")</f>
        <v>104</v>
      </c>
      <c r="I31" s="32"/>
      <c r="J31" s="103"/>
      <c r="K31" s="103"/>
      <c r="L31" s="54"/>
      <c r="M31" s="54"/>
      <c r="N31" s="54"/>
    </row>
    <row r="32" spans="1:15" x14ac:dyDescent="0.25">
      <c r="A32" s="54"/>
      <c r="B32" s="54"/>
      <c r="C32" s="54"/>
      <c r="D32" s="54"/>
      <c r="E32" s="22" t="s">
        <v>20</v>
      </c>
      <c r="F32" s="23">
        <f>F31+J32</f>
        <v>11</v>
      </c>
      <c r="G32" s="23">
        <f>G31-(ROUNDDOWN((G31+K32)/12,0)*12)+K32</f>
        <v>6</v>
      </c>
      <c r="H32" s="23">
        <f>H31-(K32*30)</f>
        <v>14</v>
      </c>
      <c r="I32" s="32"/>
      <c r="J32" s="103">
        <f>ROUNDDOWN((G31+K32)/12,0)</f>
        <v>2</v>
      </c>
      <c r="K32" s="103">
        <f>ROUNDDOWN(H31/30,0)</f>
        <v>3</v>
      </c>
      <c r="L32" s="54"/>
      <c r="M32" s="54"/>
      <c r="N32" s="54"/>
    </row>
    <row r="33" spans="1:14" x14ac:dyDescent="0.25">
      <c r="A33" s="137" t="s">
        <v>76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54"/>
      <c r="M33" s="54"/>
      <c r="N33" s="54"/>
    </row>
    <row r="34" spans="1:14" x14ac:dyDescent="0.25">
      <c r="A34" s="54"/>
      <c r="B34" s="54"/>
      <c r="C34" s="54"/>
      <c r="D34" s="54"/>
      <c r="E34" s="54"/>
      <c r="F34" s="54"/>
      <c r="G34" s="88"/>
      <c r="H34" s="87"/>
      <c r="I34" s="87"/>
      <c r="J34" s="54"/>
      <c r="K34" s="85"/>
      <c r="L34" s="54"/>
      <c r="M34" s="54"/>
      <c r="N34" s="54"/>
    </row>
    <row r="35" spans="1:14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14"/>
      <c r="K35" s="85"/>
      <c r="L35" s="54"/>
      <c r="M35" s="54"/>
      <c r="N35" s="54"/>
    </row>
    <row r="36" spans="1:14" ht="15.75" thickBot="1" x14ac:dyDescent="0.3">
      <c r="A36" s="54"/>
      <c r="B36" s="126"/>
      <c r="C36" s="54"/>
      <c r="D36" s="126"/>
      <c r="E36" s="126"/>
      <c r="F36" s="54"/>
      <c r="G36" s="54"/>
      <c r="H36" s="54"/>
      <c r="I36" s="126"/>
      <c r="J36" s="127"/>
      <c r="K36" s="85"/>
      <c r="L36" s="54"/>
      <c r="M36" s="54"/>
      <c r="N36" s="54"/>
    </row>
    <row r="37" spans="1:14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14"/>
      <c r="K37" s="85"/>
      <c r="L37" s="54"/>
      <c r="M37" s="54"/>
      <c r="N37" s="54"/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</row>
    <row r="39" spans="1:14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14"/>
      <c r="K39" s="85"/>
      <c r="L39" s="54"/>
      <c r="M39" s="54"/>
      <c r="N39" s="54"/>
    </row>
    <row r="40" spans="1:14" ht="15.75" thickBot="1" x14ac:dyDescent="0.3">
      <c r="A40" s="54"/>
      <c r="B40" s="126"/>
      <c r="C40" s="54"/>
      <c r="D40" s="126"/>
      <c r="E40" s="126"/>
      <c r="F40" s="54"/>
      <c r="G40" s="54"/>
      <c r="H40" s="54"/>
      <c r="I40" s="126"/>
      <c r="J40" s="127"/>
      <c r="K40" s="85"/>
      <c r="L40" s="54"/>
      <c r="M40" s="54"/>
      <c r="N40" s="54"/>
    </row>
  </sheetData>
  <autoFilter ref="A5:K19"/>
  <sortState ref="A6:K13">
    <sortCondition ref="C6:C13"/>
  </sortState>
  <customSheetViews>
    <customSheetView guid="{DFB4BDB3-5D3E-4DA0-A3F8-EB9B3B103ABC}" scale="93" showGridLines="0" fitToPage="1" showAutoFilter="1">
      <selection sqref="A1:K1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65" orientation="landscape" r:id="rId1"/>
      <autoFilter ref="A5:K19"/>
    </customSheetView>
  </customSheetViews>
  <mergeCells count="11">
    <mergeCell ref="A1:K1"/>
    <mergeCell ref="B2:D2"/>
    <mergeCell ref="F2:I2"/>
    <mergeCell ref="J2:K2"/>
    <mergeCell ref="J3:K4"/>
    <mergeCell ref="G4:I4"/>
    <mergeCell ref="J27:K27"/>
    <mergeCell ref="A33:K33"/>
    <mergeCell ref="F3:I3"/>
    <mergeCell ref="B3:D3"/>
    <mergeCell ref="B4:D4"/>
  </mergeCells>
  <conditionalFormatting sqref="F4:G4">
    <cfRule type="containsText" dxfId="59" priority="1" operator="containsText" text="NO">
      <formula>NOT(ISERROR(SEARCH("NO",F4)))</formula>
    </cfRule>
    <cfRule type="containsText" dxfId="58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25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25">
      <formula1>"AMBIENTAL,GENERAL"</formula1>
    </dataValidation>
    <dataValidation type="list" allowBlank="1" showInputMessage="1" showErrorMessage="1" sqref="K6:K25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workbookViewId="0">
      <selection activeCell="A2" sqref="A2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s="1" customFormat="1" ht="18.75" x14ac:dyDescent="0.25">
      <c r="A2" s="55" t="s">
        <v>0</v>
      </c>
      <c r="B2" s="148" t="s">
        <v>106</v>
      </c>
      <c r="C2" s="149"/>
      <c r="D2" s="150"/>
      <c r="E2" s="55" t="s">
        <v>1</v>
      </c>
      <c r="F2" s="151">
        <v>89003642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s="1" customFormat="1" ht="45" customHeight="1" x14ac:dyDescent="0.25">
      <c r="A3" s="26" t="s">
        <v>69</v>
      </c>
      <c r="B3" s="163" t="s">
        <v>665</v>
      </c>
      <c r="C3" s="164"/>
      <c r="D3" s="165"/>
      <c r="E3" s="26" t="s">
        <v>70</v>
      </c>
      <c r="F3" s="141" t="s">
        <v>666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s="1" customFormat="1" ht="45" x14ac:dyDescent="0.25">
      <c r="A4" s="25" t="s">
        <v>71</v>
      </c>
      <c r="B4" s="144" t="s">
        <v>667</v>
      </c>
      <c r="C4" s="145"/>
      <c r="D4" s="146"/>
      <c r="E4" s="56" t="s">
        <v>2</v>
      </c>
      <c r="F4" s="128" t="str">
        <f>IF(AND(F30&gt;=1,IF(B4&lt;&gt;"",F28&gt;=4,F28&gt;=7)),"SI CUMPLE","NO CUMPLE")</f>
        <v>SI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30" x14ac:dyDescent="0.25">
      <c r="A6" s="30" t="s">
        <v>530</v>
      </c>
      <c r="B6" s="30" t="s">
        <v>668</v>
      </c>
      <c r="C6" s="9">
        <v>42160</v>
      </c>
      <c r="D6" s="8">
        <v>42185</v>
      </c>
      <c r="E6" s="7" t="s">
        <v>149</v>
      </c>
      <c r="F6" s="10">
        <f>DATEDIF(C6,D6+1,"y")</f>
        <v>0</v>
      </c>
      <c r="G6" s="10">
        <f>DATEDIF(C6,D6+1,"ym")</f>
        <v>0</v>
      </c>
      <c r="H6" s="10">
        <f>IF(D6=0,0,DATEDIF(C6,D6+1,"md"))+ROUNDDOWN(I6/8,0)</f>
        <v>26</v>
      </c>
      <c r="I6" s="11">
        <v>0</v>
      </c>
      <c r="J6" s="37"/>
      <c r="K6" s="101" t="s">
        <v>154</v>
      </c>
      <c r="L6" s="14"/>
      <c r="M6" s="14"/>
      <c r="N6" s="14"/>
    </row>
    <row r="7" spans="1:14" s="1" customFormat="1" ht="30" x14ac:dyDescent="0.25">
      <c r="A7" s="30" t="s">
        <v>530</v>
      </c>
      <c r="B7" s="30" t="s">
        <v>669</v>
      </c>
      <c r="C7" s="9">
        <v>41737</v>
      </c>
      <c r="D7" s="8">
        <v>41759</v>
      </c>
      <c r="E7" s="7" t="s">
        <v>149</v>
      </c>
      <c r="F7" s="10">
        <f>DATEDIF(C7,D7+1,"y")</f>
        <v>0</v>
      </c>
      <c r="G7" s="10">
        <f>DATEDIF(C7,D7+1,"ym")</f>
        <v>0</v>
      </c>
      <c r="H7" s="10">
        <f>IF(D7=0,0,DATEDIF(C7,D7+1,"md"))+ROUNDDOWN(I7/8,0)</f>
        <v>23</v>
      </c>
      <c r="I7" s="11">
        <v>0</v>
      </c>
      <c r="J7" s="37"/>
      <c r="K7" s="101" t="s">
        <v>154</v>
      </c>
      <c r="L7" s="14"/>
      <c r="M7" s="14"/>
      <c r="N7" s="14"/>
    </row>
    <row r="8" spans="1:14" s="1" customFormat="1" ht="30" x14ac:dyDescent="0.25">
      <c r="A8" s="30" t="s">
        <v>530</v>
      </c>
      <c r="B8" s="30" t="s">
        <v>670</v>
      </c>
      <c r="C8" s="9">
        <v>41661</v>
      </c>
      <c r="D8" s="9">
        <v>42285</v>
      </c>
      <c r="E8" s="7" t="s">
        <v>149</v>
      </c>
      <c r="F8" s="10">
        <f>DATEDIF(C8,D8+1,"y")</f>
        <v>1</v>
      </c>
      <c r="G8" s="10">
        <f>DATEDIF(C8,D8+1,"ym")</f>
        <v>8</v>
      </c>
      <c r="H8" s="10">
        <f>IF(D8=0,0,DATEDIF(C8,D8+1,"md"))+ROUNDDOWN(I8/8,0)</f>
        <v>17</v>
      </c>
      <c r="I8" s="11">
        <v>0</v>
      </c>
      <c r="J8" s="37"/>
      <c r="K8" s="101" t="s">
        <v>154</v>
      </c>
      <c r="L8" s="14"/>
      <c r="M8" s="14"/>
      <c r="N8" s="14"/>
    </row>
    <row r="9" spans="1:14" s="1" customFormat="1" ht="30" x14ac:dyDescent="0.25">
      <c r="A9" s="30" t="s">
        <v>530</v>
      </c>
      <c r="B9" s="30" t="s">
        <v>671</v>
      </c>
      <c r="C9" s="9">
        <v>41127</v>
      </c>
      <c r="D9" s="9">
        <v>41655</v>
      </c>
      <c r="E9" s="7" t="s">
        <v>116</v>
      </c>
      <c r="F9" s="10">
        <f>DATEDIF(C9,D9+1,"y")</f>
        <v>1</v>
      </c>
      <c r="G9" s="10">
        <f>DATEDIF(C9,D9+1,"ym")</f>
        <v>5</v>
      </c>
      <c r="H9" s="10">
        <f>IF(D9=0,0,DATEDIF(C9,D9+1,"md"))+ROUNDDOWN(I9/8,0)</f>
        <v>11</v>
      </c>
      <c r="I9" s="11">
        <v>0</v>
      </c>
      <c r="J9" s="37"/>
      <c r="K9" s="101" t="s">
        <v>154</v>
      </c>
      <c r="L9" s="14"/>
      <c r="M9" s="14"/>
      <c r="N9" s="14"/>
    </row>
    <row r="10" spans="1:14" s="1" customFormat="1" ht="90" x14ac:dyDescent="0.25">
      <c r="A10" s="30" t="s">
        <v>311</v>
      </c>
      <c r="B10" s="30" t="s">
        <v>672</v>
      </c>
      <c r="C10" s="9">
        <v>40731</v>
      </c>
      <c r="D10" s="9">
        <v>40870</v>
      </c>
      <c r="E10" s="7" t="s">
        <v>116</v>
      </c>
      <c r="F10" s="10">
        <f t="shared" ref="F10:F23" si="0">DATEDIF(C10,D10+1,"y")</f>
        <v>0</v>
      </c>
      <c r="G10" s="10">
        <f t="shared" ref="G10:G23" si="1">DATEDIF(C10,D10+1,"ym")</f>
        <v>4</v>
      </c>
      <c r="H10" s="10">
        <f t="shared" ref="H10:H23" si="2">IF(D10=0,0,DATEDIF(C10,D10+1,"md"))+ROUNDDOWN(I10/8,0)</f>
        <v>17</v>
      </c>
      <c r="I10" s="11">
        <v>0</v>
      </c>
      <c r="J10" s="37"/>
      <c r="K10" s="101" t="s">
        <v>154</v>
      </c>
      <c r="L10" s="14"/>
      <c r="M10" s="14"/>
      <c r="N10" s="14"/>
    </row>
    <row r="11" spans="1:14" s="1" customFormat="1" ht="75" x14ac:dyDescent="0.25">
      <c r="A11" s="30" t="s">
        <v>311</v>
      </c>
      <c r="B11" s="30" t="s">
        <v>673</v>
      </c>
      <c r="C11" s="9">
        <v>40578</v>
      </c>
      <c r="D11" s="9">
        <v>40697</v>
      </c>
      <c r="E11" s="7" t="s">
        <v>116</v>
      </c>
      <c r="F11" s="10">
        <f t="shared" si="0"/>
        <v>0</v>
      </c>
      <c r="G11" s="10">
        <f t="shared" si="1"/>
        <v>4</v>
      </c>
      <c r="H11" s="10">
        <f t="shared" si="2"/>
        <v>0</v>
      </c>
      <c r="I11" s="11">
        <v>0</v>
      </c>
      <c r="J11" s="37"/>
      <c r="K11" s="101" t="s">
        <v>154</v>
      </c>
      <c r="L11" s="14"/>
      <c r="M11" s="14"/>
      <c r="N11" s="14"/>
    </row>
    <row r="12" spans="1:14" s="1" customFormat="1" ht="90" x14ac:dyDescent="0.25">
      <c r="A12" s="30" t="s">
        <v>311</v>
      </c>
      <c r="B12" s="30" t="s">
        <v>674</v>
      </c>
      <c r="C12" s="9">
        <v>40486</v>
      </c>
      <c r="D12" s="9">
        <v>40535</v>
      </c>
      <c r="E12" s="7" t="s">
        <v>116</v>
      </c>
      <c r="F12" s="10">
        <f t="shared" si="0"/>
        <v>0</v>
      </c>
      <c r="G12" s="10">
        <f t="shared" si="1"/>
        <v>1</v>
      </c>
      <c r="H12" s="10">
        <f t="shared" si="2"/>
        <v>20</v>
      </c>
      <c r="I12" s="11">
        <v>0</v>
      </c>
      <c r="J12" s="37"/>
      <c r="K12" s="101" t="s">
        <v>154</v>
      </c>
      <c r="L12" s="14"/>
      <c r="M12" s="14"/>
      <c r="N12" s="14"/>
    </row>
    <row r="13" spans="1:14" s="1" customFormat="1" ht="45" x14ac:dyDescent="0.25">
      <c r="A13" s="30" t="s">
        <v>675</v>
      </c>
      <c r="B13" s="30" t="s">
        <v>676</v>
      </c>
      <c r="C13" s="9">
        <v>40756</v>
      </c>
      <c r="D13" s="9">
        <v>41090</v>
      </c>
      <c r="E13" s="7" t="s">
        <v>116</v>
      </c>
      <c r="F13" s="10">
        <f t="shared" si="0"/>
        <v>0</v>
      </c>
      <c r="G13" s="10">
        <f t="shared" si="1"/>
        <v>11</v>
      </c>
      <c r="H13" s="10">
        <f t="shared" si="2"/>
        <v>0</v>
      </c>
      <c r="I13" s="11">
        <v>0</v>
      </c>
      <c r="J13" s="37"/>
      <c r="K13" s="101" t="s">
        <v>154</v>
      </c>
      <c r="L13" s="14"/>
      <c r="M13" s="14"/>
      <c r="N13" s="14"/>
    </row>
    <row r="14" spans="1:14" s="1" customFormat="1" ht="45" x14ac:dyDescent="0.25">
      <c r="A14" s="30" t="s">
        <v>677</v>
      </c>
      <c r="B14" s="30" t="s">
        <v>678</v>
      </c>
      <c r="C14" s="9">
        <v>39150</v>
      </c>
      <c r="D14" s="9">
        <v>39507</v>
      </c>
      <c r="E14" s="7" t="s">
        <v>116</v>
      </c>
      <c r="F14" s="10">
        <f t="shared" si="0"/>
        <v>0</v>
      </c>
      <c r="G14" s="10">
        <f t="shared" si="1"/>
        <v>11</v>
      </c>
      <c r="H14" s="10">
        <f t="shared" si="2"/>
        <v>21</v>
      </c>
      <c r="I14" s="11">
        <v>0</v>
      </c>
      <c r="J14" s="37"/>
      <c r="K14" s="101" t="s">
        <v>154</v>
      </c>
      <c r="L14" s="14"/>
      <c r="M14" s="14"/>
      <c r="N14" s="14"/>
    </row>
    <row r="15" spans="1:14" s="1" customFormat="1" ht="30" x14ac:dyDescent="0.25">
      <c r="A15" s="30" t="s">
        <v>679</v>
      </c>
      <c r="B15" s="30" t="s">
        <v>680</v>
      </c>
      <c r="C15" s="9">
        <v>37714</v>
      </c>
      <c r="D15" s="9">
        <v>38262</v>
      </c>
      <c r="E15" s="7" t="s">
        <v>116</v>
      </c>
      <c r="F15" s="10">
        <f t="shared" si="0"/>
        <v>1</v>
      </c>
      <c r="G15" s="10">
        <f t="shared" si="1"/>
        <v>6</v>
      </c>
      <c r="H15" s="10">
        <f t="shared" si="2"/>
        <v>0</v>
      </c>
      <c r="I15" s="11">
        <v>0</v>
      </c>
      <c r="J15" s="37"/>
      <c r="K15" s="101" t="s">
        <v>154</v>
      </c>
      <c r="L15" s="14"/>
      <c r="M15" s="14"/>
      <c r="N15" s="14"/>
    </row>
    <row r="16" spans="1:14" s="1" customFormat="1" x14ac:dyDescent="0.25">
      <c r="A16" s="30"/>
      <c r="B16" s="30"/>
      <c r="C16" s="9"/>
      <c r="D16" s="9"/>
      <c r="E16" s="7"/>
      <c r="F16" s="10">
        <f t="shared" si="0"/>
        <v>0</v>
      </c>
      <c r="G16" s="10">
        <f t="shared" si="1"/>
        <v>0</v>
      </c>
      <c r="H16" s="10">
        <f t="shared" si="2"/>
        <v>0</v>
      </c>
      <c r="I16" s="11">
        <v>0</v>
      </c>
      <c r="J16" s="37"/>
      <c r="K16" s="101"/>
      <c r="L16" s="14"/>
      <c r="M16" s="14"/>
      <c r="N16" s="14"/>
    </row>
    <row r="17" spans="1:15" s="1" customFormat="1" x14ac:dyDescent="0.25">
      <c r="A17" s="30"/>
      <c r="B17" s="30"/>
      <c r="C17" s="9"/>
      <c r="D17" s="9"/>
      <c r="E17" s="7"/>
      <c r="F17" s="10">
        <f t="shared" si="0"/>
        <v>0</v>
      </c>
      <c r="G17" s="10">
        <f t="shared" si="1"/>
        <v>0</v>
      </c>
      <c r="H17" s="10">
        <f t="shared" si="2"/>
        <v>0</v>
      </c>
      <c r="I17" s="11">
        <v>0</v>
      </c>
      <c r="J17" s="37"/>
      <c r="K17" s="101"/>
      <c r="L17" s="14"/>
      <c r="M17" s="14"/>
      <c r="N17" s="14"/>
    </row>
    <row r="18" spans="1:15" s="1" customFormat="1" x14ac:dyDescent="0.25">
      <c r="A18" s="30"/>
      <c r="B18" s="30"/>
      <c r="C18" s="9"/>
      <c r="D18" s="9"/>
      <c r="E18" s="7"/>
      <c r="F18" s="10">
        <f t="shared" si="0"/>
        <v>0</v>
      </c>
      <c r="G18" s="10">
        <f t="shared" si="1"/>
        <v>0</v>
      </c>
      <c r="H18" s="10">
        <f t="shared" si="2"/>
        <v>0</v>
      </c>
      <c r="I18" s="11">
        <v>0</v>
      </c>
      <c r="J18" s="37"/>
      <c r="K18" s="101"/>
      <c r="L18" s="14"/>
      <c r="M18" s="14"/>
      <c r="N18" s="14"/>
    </row>
    <row r="19" spans="1:15" s="1" customFormat="1" x14ac:dyDescent="0.25">
      <c r="A19" s="30"/>
      <c r="B19" s="35"/>
      <c r="C19" s="9"/>
      <c r="D19" s="9"/>
      <c r="E19" s="7"/>
      <c r="F19" s="10">
        <f t="shared" si="0"/>
        <v>0</v>
      </c>
      <c r="G19" s="10">
        <f t="shared" si="1"/>
        <v>0</v>
      </c>
      <c r="H19" s="10">
        <f t="shared" si="2"/>
        <v>0</v>
      </c>
      <c r="I19" s="11">
        <v>0</v>
      </c>
      <c r="J19" s="37"/>
      <c r="K19" s="101"/>
      <c r="L19" s="14"/>
      <c r="M19" s="14"/>
      <c r="N19" s="14"/>
      <c r="O19" s="3"/>
    </row>
    <row r="20" spans="1:15" s="1" customFormat="1" x14ac:dyDescent="0.25">
      <c r="A20" s="30"/>
      <c r="B20" s="35"/>
      <c r="C20" s="9"/>
      <c r="D20" s="9"/>
      <c r="E20" s="7"/>
      <c r="F20" s="10">
        <f t="shared" si="0"/>
        <v>0</v>
      </c>
      <c r="G20" s="10">
        <f t="shared" si="1"/>
        <v>0</v>
      </c>
      <c r="H20" s="10">
        <f t="shared" si="2"/>
        <v>0</v>
      </c>
      <c r="I20" s="11">
        <v>0</v>
      </c>
      <c r="J20" s="37"/>
      <c r="K20" s="101"/>
      <c r="L20" s="14"/>
      <c r="M20" s="14"/>
      <c r="N20" s="14"/>
      <c r="O20" s="3"/>
    </row>
    <row r="21" spans="1:15" s="1" customFormat="1" x14ac:dyDescent="0.25">
      <c r="A21" s="30"/>
      <c r="B21" s="30"/>
      <c r="C21" s="8"/>
      <c r="D21" s="9"/>
      <c r="E21" s="7"/>
      <c r="F21" s="10">
        <f t="shared" si="0"/>
        <v>0</v>
      </c>
      <c r="G21" s="10">
        <f t="shared" si="1"/>
        <v>0</v>
      </c>
      <c r="H21" s="10">
        <f t="shared" si="2"/>
        <v>0</v>
      </c>
      <c r="I21" s="11">
        <v>0</v>
      </c>
      <c r="J21" s="37"/>
      <c r="K21" s="101"/>
      <c r="L21" s="14"/>
      <c r="M21" s="14"/>
      <c r="N21" s="14"/>
      <c r="O21" s="3"/>
    </row>
    <row r="22" spans="1:15" s="1" customFormat="1" x14ac:dyDescent="0.25">
      <c r="A22" s="30"/>
      <c r="B22" s="30"/>
      <c r="C22" s="9"/>
      <c r="D22" s="9"/>
      <c r="E22" s="7"/>
      <c r="F22" s="10">
        <f t="shared" si="0"/>
        <v>0</v>
      </c>
      <c r="G22" s="10">
        <f t="shared" si="1"/>
        <v>0</v>
      </c>
      <c r="H22" s="10">
        <f t="shared" si="2"/>
        <v>0</v>
      </c>
      <c r="I22" s="11">
        <v>0</v>
      </c>
      <c r="J22" s="37"/>
      <c r="K22" s="101"/>
      <c r="L22" s="14"/>
      <c r="M22" s="14"/>
      <c r="N22" s="14"/>
      <c r="O22" s="3"/>
    </row>
    <row r="23" spans="1:15" s="1" customFormat="1" x14ac:dyDescent="0.25">
      <c r="A23" s="30"/>
      <c r="B23" s="30"/>
      <c r="C23" s="9"/>
      <c r="D23" s="9"/>
      <c r="E23" s="7"/>
      <c r="F23" s="10">
        <f t="shared" si="0"/>
        <v>0</v>
      </c>
      <c r="G23" s="10">
        <f t="shared" si="1"/>
        <v>0</v>
      </c>
      <c r="H23" s="10">
        <f t="shared" si="2"/>
        <v>0</v>
      </c>
      <c r="I23" s="11">
        <v>0</v>
      </c>
      <c r="J23" s="37"/>
      <c r="K23" s="101"/>
      <c r="L23" s="14"/>
      <c r="M23" s="14"/>
      <c r="N23" s="14"/>
      <c r="O23" s="3"/>
    </row>
    <row r="24" spans="1:15" s="1" customFormat="1" ht="42.75" customHeight="1" x14ac:dyDescent="0.25">
      <c r="A24" s="30"/>
      <c r="B24" s="30"/>
      <c r="C24" s="9"/>
      <c r="D24" s="9"/>
      <c r="E24" s="7"/>
      <c r="F24" s="10">
        <f>DATEDIF(C24,D24+1,"y")</f>
        <v>0</v>
      </c>
      <c r="G24" s="10">
        <f>DATEDIF(C24,D24+1,"ym")</f>
        <v>0</v>
      </c>
      <c r="H24" s="10">
        <f>IF(D24=0,0,DATEDIF(C24,D24+1,"md"))+ROUNDDOWN(I24/8,0)</f>
        <v>0</v>
      </c>
      <c r="I24" s="11">
        <v>0</v>
      </c>
      <c r="J24" s="37"/>
      <c r="K24" s="101"/>
      <c r="L24" s="14"/>
      <c r="M24" s="14"/>
      <c r="N24" s="14"/>
      <c r="O24" s="3"/>
    </row>
    <row r="25" spans="1:15" s="1" customFormat="1" ht="42.75" customHeight="1" x14ac:dyDescent="0.25">
      <c r="A25" s="36"/>
      <c r="B25" s="36"/>
      <c r="C25" s="28"/>
      <c r="D25" s="28"/>
      <c r="E25" s="28"/>
      <c r="F25" s="10">
        <f>DATEDIF(C25,D25+1,"y")</f>
        <v>0</v>
      </c>
      <c r="G25" s="10">
        <f>DATEDIF(C25,D25+1,"ym")</f>
        <v>0</v>
      </c>
      <c r="H25" s="10">
        <f>IF(D25=0,0,DATEDIF(C25,D25+1,"md"))+ROUNDDOWN(I25/8,0)</f>
        <v>0</v>
      </c>
      <c r="I25" s="11">
        <v>0</v>
      </c>
      <c r="J25" s="38"/>
      <c r="K25" s="102"/>
      <c r="L25" s="14"/>
      <c r="M25" s="14"/>
      <c r="N25" s="14"/>
      <c r="O25" s="3"/>
    </row>
    <row r="26" spans="1:15" ht="22.5" customHeight="1" x14ac:dyDescent="0.25">
      <c r="A26" s="54"/>
      <c r="B26" s="54"/>
      <c r="C26" s="54"/>
      <c r="D26" s="54"/>
      <c r="E26" s="54"/>
      <c r="F26" s="12"/>
      <c r="G26" s="13"/>
      <c r="H26" s="13"/>
      <c r="I26" s="13"/>
      <c r="J26" s="14"/>
      <c r="K26" s="86"/>
      <c r="L26" s="14"/>
      <c r="M26" s="14"/>
      <c r="N26" s="14"/>
    </row>
    <row r="27" spans="1:15" ht="22.5" customHeight="1" x14ac:dyDescent="0.25">
      <c r="A27" s="54"/>
      <c r="B27" s="54"/>
      <c r="C27" s="54"/>
      <c r="D27" s="54"/>
      <c r="E27" s="15" t="s">
        <v>14</v>
      </c>
      <c r="F27" s="16">
        <f>SUMIFS(F$6:F$25,$K$6:K25,"SI")</f>
        <v>3</v>
      </c>
      <c r="G27" s="16">
        <f>SUMIFS(G$6:G$25,$K$6:$K$25,"SI")</f>
        <v>50</v>
      </c>
      <c r="H27" s="16">
        <f>SUMIFS(H$6:H$25,$K$6:$K$25,"SI")</f>
        <v>135</v>
      </c>
      <c r="I27" s="32"/>
      <c r="J27" s="162" t="s">
        <v>15</v>
      </c>
      <c r="K27" s="162"/>
      <c r="L27" s="14"/>
      <c r="M27" s="14"/>
      <c r="N27" s="14"/>
    </row>
    <row r="28" spans="1:15" ht="22.5" customHeight="1" x14ac:dyDescent="0.25">
      <c r="A28" s="54"/>
      <c r="B28" s="54"/>
      <c r="C28" s="54"/>
      <c r="D28" s="54"/>
      <c r="E28" s="17" t="s">
        <v>16</v>
      </c>
      <c r="F28" s="18">
        <f>F27+J28</f>
        <v>7</v>
      </c>
      <c r="G28" s="18">
        <f>G27-(ROUNDDOWN((G27+K28)/12,0)*12)+K28</f>
        <v>6</v>
      </c>
      <c r="H28" s="18">
        <f>H27-(K28*30)</f>
        <v>15</v>
      </c>
      <c r="I28" s="32"/>
      <c r="J28" s="103">
        <f>ROUNDDOWN((G27+K28)/12,0)</f>
        <v>4</v>
      </c>
      <c r="K28" s="103">
        <f>ROUNDDOWN(H27/30,0)</f>
        <v>4</v>
      </c>
      <c r="L28" s="54"/>
      <c r="M28" s="54"/>
      <c r="N28" s="54"/>
    </row>
    <row r="29" spans="1:15" ht="22.5" customHeight="1" x14ac:dyDescent="0.25">
      <c r="A29" s="54"/>
      <c r="B29" s="54"/>
      <c r="C29" s="54"/>
      <c r="D29" s="54"/>
      <c r="E29" s="19" t="s">
        <v>17</v>
      </c>
      <c r="F29" s="16">
        <f>SUMIFS(F$6:F$25,$E$6:$E$25,"AMBIENTAL",$K$6:$K$25,"SI")</f>
        <v>1</v>
      </c>
      <c r="G29" s="16">
        <f>SUMIFS(G$6:G$25,$E$6:$E$25,"AMBIENTAL",$K$6:$K$25,"SI")</f>
        <v>8</v>
      </c>
      <c r="H29" s="16">
        <f>SUMIFS(H$6:H$25,$E$6:$E$25,"AMBIENTAL",$K$6:$K$25,"SI")</f>
        <v>66</v>
      </c>
      <c r="I29" s="32"/>
      <c r="J29" s="103"/>
      <c r="K29" s="103"/>
      <c r="L29" s="54"/>
      <c r="M29" s="54"/>
      <c r="N29" s="54"/>
    </row>
    <row r="30" spans="1:15" ht="22.5" customHeight="1" x14ac:dyDescent="0.25">
      <c r="A30" s="54"/>
      <c r="B30" s="54"/>
      <c r="C30" s="54"/>
      <c r="D30" s="54"/>
      <c r="E30" s="20" t="s">
        <v>18</v>
      </c>
      <c r="F30" s="21">
        <f>F29+J30</f>
        <v>1</v>
      </c>
      <c r="G30" s="21">
        <f>G29-(ROUNDDOWN((G29+K30)/12,0)*12)+K30</f>
        <v>10</v>
      </c>
      <c r="H30" s="21">
        <f>H29-(K30*30)</f>
        <v>6</v>
      </c>
      <c r="I30" s="32"/>
      <c r="J30" s="103">
        <f>ROUNDDOWN((G29+K30)/12,0)</f>
        <v>0</v>
      </c>
      <c r="K30" s="103">
        <f>ROUNDDOWN(H29/30,0)</f>
        <v>2</v>
      </c>
      <c r="L30" s="54"/>
      <c r="M30" s="54"/>
      <c r="N30" s="54"/>
    </row>
    <row r="31" spans="1:15" ht="22.5" customHeight="1" x14ac:dyDescent="0.25">
      <c r="A31" s="54"/>
      <c r="B31" s="54"/>
      <c r="C31" s="54"/>
      <c r="D31" s="54"/>
      <c r="E31" s="19" t="s">
        <v>19</v>
      </c>
      <c r="F31" s="16">
        <f>SUMIFS(F$6:F$25,$E$6:$E$25,"GENERAL",$K$6:$K$25,"SI")</f>
        <v>2</v>
      </c>
      <c r="G31" s="16">
        <f>SUMIFS(G$6:G$25,$E$6:$E$25,"GENERAL",$K$6:$K$25,"SI")</f>
        <v>42</v>
      </c>
      <c r="H31" s="16">
        <f>SUMIFS(H$6:H$25,$E$6:$E$25,"GENERAL",$K$6:$K$25,"SI")</f>
        <v>69</v>
      </c>
      <c r="I31" s="32"/>
      <c r="J31" s="103"/>
      <c r="K31" s="103"/>
      <c r="L31" s="54"/>
      <c r="M31" s="54"/>
      <c r="N31" s="54"/>
    </row>
    <row r="32" spans="1:15" x14ac:dyDescent="0.25">
      <c r="A32" s="54"/>
      <c r="B32" s="54"/>
      <c r="C32" s="54"/>
      <c r="D32" s="54"/>
      <c r="E32" s="22" t="s">
        <v>20</v>
      </c>
      <c r="F32" s="23">
        <f>F31+J32</f>
        <v>5</v>
      </c>
      <c r="G32" s="23">
        <f>G31-(ROUNDDOWN((G31+K32)/12,0)*12)+K32</f>
        <v>8</v>
      </c>
      <c r="H32" s="23">
        <f>H31-(K32*30)</f>
        <v>9</v>
      </c>
      <c r="I32" s="32"/>
      <c r="J32" s="103">
        <f>ROUNDDOWN((G31+K32)/12,0)</f>
        <v>3</v>
      </c>
      <c r="K32" s="103">
        <f>ROUNDDOWN(H31/30,0)</f>
        <v>2</v>
      </c>
      <c r="L32" s="54"/>
      <c r="M32" s="54"/>
      <c r="N32" s="54"/>
    </row>
    <row r="33" spans="1:15" x14ac:dyDescent="0.25">
      <c r="A33" s="137" t="s">
        <v>76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54"/>
      <c r="M33" s="54"/>
      <c r="N33" s="54"/>
    </row>
    <row r="34" spans="1:15" x14ac:dyDescent="0.25">
      <c r="A34" s="54"/>
      <c r="B34" s="54"/>
      <c r="C34" s="54"/>
      <c r="D34" s="54"/>
      <c r="E34" s="54"/>
      <c r="F34" s="54"/>
      <c r="G34" s="88"/>
      <c r="H34" s="87"/>
      <c r="I34" s="87"/>
      <c r="J34" s="54"/>
      <c r="K34" s="85"/>
      <c r="L34" s="54"/>
      <c r="M34" s="54"/>
      <c r="N34" s="54"/>
    </row>
    <row r="35" spans="1:15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14"/>
      <c r="K35" s="85"/>
      <c r="L35" s="54"/>
      <c r="M35" s="54"/>
      <c r="N35" s="54"/>
    </row>
    <row r="36" spans="1:15" ht="15.75" thickBot="1" x14ac:dyDescent="0.3">
      <c r="A36" s="54"/>
      <c r="B36" s="126"/>
      <c r="C36" s="54"/>
      <c r="D36" s="126"/>
      <c r="E36" s="126"/>
      <c r="F36" s="54"/>
      <c r="G36" s="54"/>
      <c r="H36" s="54"/>
      <c r="I36" s="126"/>
      <c r="J36" s="127"/>
      <c r="K36" s="85"/>
      <c r="L36" s="54"/>
      <c r="M36" s="54"/>
      <c r="N36" s="54"/>
    </row>
    <row r="37" spans="1:15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14"/>
      <c r="K37" s="85"/>
      <c r="L37" s="54"/>
      <c r="M37" s="54"/>
      <c r="N37" s="54"/>
    </row>
    <row r="38" spans="1:15" s="1" customFormat="1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  <c r="O38" s="3"/>
    </row>
    <row r="39" spans="1:15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14"/>
      <c r="K39" s="85"/>
      <c r="L39" s="54"/>
      <c r="M39" s="54"/>
      <c r="N39" s="54"/>
    </row>
    <row r="40" spans="1:15" ht="15.75" thickBot="1" x14ac:dyDescent="0.3">
      <c r="A40" s="54"/>
      <c r="B40" s="126"/>
      <c r="C40" s="54"/>
      <c r="D40" s="126"/>
      <c r="E40" s="126"/>
      <c r="F40" s="54"/>
      <c r="G40" s="54"/>
      <c r="H40" s="54"/>
      <c r="I40" s="126"/>
      <c r="J40" s="127"/>
      <c r="K40" s="85"/>
      <c r="L40" s="54"/>
      <c r="M40" s="54"/>
      <c r="N40" s="54"/>
    </row>
  </sheetData>
  <autoFilter ref="A5:K23"/>
  <sortState ref="A6:K21">
    <sortCondition ref="C6:C21"/>
  </sortState>
  <customSheetViews>
    <customSheetView guid="{DFB4BDB3-5D3E-4DA0-A3F8-EB9B3B103ABC}" showGridLines="0" fitToPage="1" showAutoFilter="1">
      <selection activeCell="A2" sqref="A2"/>
      <pageMargins left="0.25" right="0.25" top="0.75" bottom="0.75" header="0.3" footer="0.3"/>
      <printOptions horizontalCentered="1" verticalCentered="1" gridLines="1"/>
      <pageSetup scale="55" orientation="landscape" r:id="rId1"/>
      <autoFilter ref="A5:K23"/>
    </customSheetView>
  </customSheetViews>
  <mergeCells count="11">
    <mergeCell ref="J27:K27"/>
    <mergeCell ref="A33:K33"/>
    <mergeCell ref="A1:K1"/>
    <mergeCell ref="B2:D2"/>
    <mergeCell ref="F2:I2"/>
    <mergeCell ref="J2:K2"/>
    <mergeCell ref="B3:D3"/>
    <mergeCell ref="F3:I3"/>
    <mergeCell ref="J3:K4"/>
    <mergeCell ref="B4:D4"/>
    <mergeCell ref="G4:I4"/>
  </mergeCells>
  <conditionalFormatting sqref="F4:G4">
    <cfRule type="containsText" dxfId="57" priority="1" operator="containsText" text="NO">
      <formula>NOT(ISERROR(SEARCH("NO",F4)))</formula>
    </cfRule>
    <cfRule type="containsText" dxfId="56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25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25">
      <formula1>"AMBIENTAL,GENERAL"</formula1>
    </dataValidation>
    <dataValidation type="list" allowBlank="1" showInputMessage="1" showErrorMessage="1" sqref="K6:K25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25" right="0.25" top="0.75" bottom="0.75" header="0.3" footer="0.3"/>
  <pageSetup scale="55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workbookViewId="0">
      <selection sqref="A1:K1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s="1" customFormat="1" ht="18.75" x14ac:dyDescent="0.25">
      <c r="A2" s="55" t="s">
        <v>0</v>
      </c>
      <c r="B2" s="148" t="s">
        <v>105</v>
      </c>
      <c r="C2" s="149"/>
      <c r="D2" s="150"/>
      <c r="E2" s="55" t="s">
        <v>1</v>
      </c>
      <c r="F2" s="151">
        <v>18125394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s="1" customFormat="1" ht="45" customHeight="1" x14ac:dyDescent="0.25">
      <c r="A3" s="26" t="s">
        <v>69</v>
      </c>
      <c r="B3" s="163" t="s">
        <v>647</v>
      </c>
      <c r="C3" s="164"/>
      <c r="D3" s="165"/>
      <c r="E3" s="26" t="s">
        <v>70</v>
      </c>
      <c r="F3" s="141" t="s">
        <v>648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s="1" customFormat="1" ht="45" x14ac:dyDescent="0.25">
      <c r="A4" s="25" t="s">
        <v>71</v>
      </c>
      <c r="B4" s="163" t="s">
        <v>649</v>
      </c>
      <c r="C4" s="164"/>
      <c r="D4" s="165"/>
      <c r="E4" s="56" t="s">
        <v>2</v>
      </c>
      <c r="F4" s="128" t="str">
        <f>IF(AND(F30&gt;=1,IF(B4&lt;&gt;"",F28&gt;=4,F28&gt;=7)),"SI CUMPLE","NO CUMPLE")</f>
        <v>SI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60" x14ac:dyDescent="0.25">
      <c r="A6" s="30" t="s">
        <v>650</v>
      </c>
      <c r="B6" s="30" t="s">
        <v>651</v>
      </c>
      <c r="C6" s="9">
        <v>39600</v>
      </c>
      <c r="D6" s="8">
        <v>39691</v>
      </c>
      <c r="E6" s="7" t="s">
        <v>116</v>
      </c>
      <c r="F6" s="10">
        <f>DATEDIF(C6,D6+1,"y")</f>
        <v>0</v>
      </c>
      <c r="G6" s="10">
        <f>DATEDIF(C6,D6+1,"ym")</f>
        <v>3</v>
      </c>
      <c r="H6" s="10">
        <f>IF(D6=0,0,DATEDIF(C6,D6+1,"md"))+ROUNDDOWN(I6/8,0)</f>
        <v>0</v>
      </c>
      <c r="I6" s="11">
        <v>0</v>
      </c>
      <c r="J6" s="37"/>
      <c r="K6" s="101" t="s">
        <v>154</v>
      </c>
      <c r="L6" s="14"/>
      <c r="M6" s="14"/>
      <c r="N6" s="14"/>
    </row>
    <row r="7" spans="1:14" s="1" customFormat="1" ht="30" x14ac:dyDescent="0.25">
      <c r="A7" s="30" t="s">
        <v>652</v>
      </c>
      <c r="B7" s="30" t="s">
        <v>653</v>
      </c>
      <c r="C7" s="9">
        <v>38671</v>
      </c>
      <c r="D7" s="8">
        <v>38695</v>
      </c>
      <c r="E7" s="7" t="s">
        <v>116</v>
      </c>
      <c r="F7" s="10">
        <f>DATEDIF(C7,D7+1,"y")</f>
        <v>0</v>
      </c>
      <c r="G7" s="10">
        <f>DATEDIF(C7,D7+1,"ym")</f>
        <v>0</v>
      </c>
      <c r="H7" s="10">
        <f>IF(D7=0,0,DATEDIF(C7,D7+1,"md"))+ROUNDDOWN(I7/8,0)</f>
        <v>25</v>
      </c>
      <c r="I7" s="11">
        <v>0</v>
      </c>
      <c r="J7" s="37"/>
      <c r="K7" s="101" t="s">
        <v>154</v>
      </c>
      <c r="L7" s="14"/>
      <c r="M7" s="14"/>
      <c r="N7" s="14"/>
    </row>
    <row r="8" spans="1:14" s="1" customFormat="1" ht="30" x14ac:dyDescent="0.25">
      <c r="A8" s="30" t="s">
        <v>637</v>
      </c>
      <c r="B8" s="30" t="s">
        <v>654</v>
      </c>
      <c r="C8" s="9">
        <v>38718</v>
      </c>
      <c r="D8" s="9">
        <v>39010</v>
      </c>
      <c r="E8" s="7" t="s">
        <v>116</v>
      </c>
      <c r="F8" s="10">
        <f>DATEDIF(C8,D8+1,"y")</f>
        <v>0</v>
      </c>
      <c r="G8" s="10">
        <f>DATEDIF(C8,D8+1,"ym")</f>
        <v>9</v>
      </c>
      <c r="H8" s="10">
        <f>IF(D8=0,0,DATEDIF(C8,D8+1,"md"))+ROUNDDOWN(I8/8,0)</f>
        <v>20</v>
      </c>
      <c r="I8" s="11">
        <v>0</v>
      </c>
      <c r="J8" s="37"/>
      <c r="K8" s="101" t="s">
        <v>154</v>
      </c>
      <c r="L8" s="14"/>
      <c r="M8" s="14"/>
      <c r="N8" s="14"/>
    </row>
    <row r="9" spans="1:14" s="1" customFormat="1" ht="30" x14ac:dyDescent="0.25">
      <c r="A9" s="30" t="s">
        <v>637</v>
      </c>
      <c r="B9" s="30" t="s">
        <v>655</v>
      </c>
      <c r="C9" s="9">
        <v>39013</v>
      </c>
      <c r="D9" s="9">
        <v>39258</v>
      </c>
      <c r="E9" s="7" t="s">
        <v>116</v>
      </c>
      <c r="F9" s="10">
        <f>DATEDIF(C9,D9+1,"y")</f>
        <v>0</v>
      </c>
      <c r="G9" s="10">
        <f>DATEDIF(C9,D9+1,"ym")</f>
        <v>8</v>
      </c>
      <c r="H9" s="10">
        <f>IF(D9=0,0,DATEDIF(C9,D9+1,"md"))+ROUNDDOWN(I9/8,0)</f>
        <v>3</v>
      </c>
      <c r="I9" s="11">
        <v>0</v>
      </c>
      <c r="J9" s="37"/>
      <c r="K9" s="101" t="s">
        <v>154</v>
      </c>
      <c r="L9" s="14"/>
      <c r="M9" s="14"/>
      <c r="N9" s="14"/>
    </row>
    <row r="10" spans="1:14" s="1" customFormat="1" ht="90" x14ac:dyDescent="0.25">
      <c r="A10" s="30" t="s">
        <v>530</v>
      </c>
      <c r="B10" s="30" t="s">
        <v>656</v>
      </c>
      <c r="C10" s="9">
        <v>40210</v>
      </c>
      <c r="D10" s="9">
        <v>40512</v>
      </c>
      <c r="E10" s="7" t="s">
        <v>149</v>
      </c>
      <c r="F10" s="10">
        <f t="shared" ref="F10:F23" si="0">DATEDIF(C10,D10+1,"y")</f>
        <v>0</v>
      </c>
      <c r="G10" s="10">
        <f t="shared" ref="G10:G23" si="1">DATEDIF(C10,D10+1,"ym")</f>
        <v>10</v>
      </c>
      <c r="H10" s="10">
        <f t="shared" ref="H10:H23" si="2">IF(D10=0,0,DATEDIF(C10,D10+1,"md"))+ROUNDDOWN(I10/8,0)</f>
        <v>0</v>
      </c>
      <c r="I10" s="11">
        <v>0</v>
      </c>
      <c r="J10" s="37"/>
      <c r="K10" s="101" t="s">
        <v>154</v>
      </c>
      <c r="L10" s="14"/>
      <c r="M10" s="14"/>
      <c r="N10" s="14"/>
    </row>
    <row r="11" spans="1:14" s="1" customFormat="1" ht="90" x14ac:dyDescent="0.25">
      <c r="A11" s="30" t="s">
        <v>530</v>
      </c>
      <c r="B11" s="30" t="s">
        <v>657</v>
      </c>
      <c r="C11" s="9">
        <v>41046</v>
      </c>
      <c r="D11" s="9">
        <v>41290</v>
      </c>
      <c r="E11" s="7" t="s">
        <v>149</v>
      </c>
      <c r="F11" s="10">
        <f t="shared" si="0"/>
        <v>0</v>
      </c>
      <c r="G11" s="10">
        <f t="shared" si="1"/>
        <v>8</v>
      </c>
      <c r="H11" s="10">
        <f t="shared" si="2"/>
        <v>0</v>
      </c>
      <c r="I11" s="11">
        <v>0</v>
      </c>
      <c r="J11" s="37"/>
      <c r="K11" s="101" t="s">
        <v>154</v>
      </c>
      <c r="L11" s="14"/>
      <c r="M11" s="14"/>
      <c r="N11" s="14"/>
    </row>
    <row r="12" spans="1:14" s="1" customFormat="1" ht="105" x14ac:dyDescent="0.25">
      <c r="A12" s="30" t="s">
        <v>530</v>
      </c>
      <c r="B12" s="30" t="s">
        <v>658</v>
      </c>
      <c r="C12" s="9">
        <v>39933</v>
      </c>
      <c r="D12" s="9">
        <v>40176</v>
      </c>
      <c r="E12" s="7" t="s">
        <v>149</v>
      </c>
      <c r="F12" s="10">
        <f t="shared" si="0"/>
        <v>0</v>
      </c>
      <c r="G12" s="10">
        <f t="shared" si="1"/>
        <v>8</v>
      </c>
      <c r="H12" s="10">
        <f t="shared" si="2"/>
        <v>0</v>
      </c>
      <c r="I12" s="11">
        <v>0</v>
      </c>
      <c r="J12" s="37"/>
      <c r="K12" s="101" t="s">
        <v>154</v>
      </c>
      <c r="L12" s="14"/>
      <c r="M12" s="14"/>
      <c r="N12" s="14"/>
    </row>
    <row r="13" spans="1:14" s="1" customFormat="1" ht="90" x14ac:dyDescent="0.25">
      <c r="A13" s="30" t="s">
        <v>659</v>
      </c>
      <c r="B13" s="30" t="s">
        <v>660</v>
      </c>
      <c r="C13" s="9">
        <v>41659</v>
      </c>
      <c r="D13" s="9">
        <v>41729</v>
      </c>
      <c r="E13" s="7" t="s">
        <v>116</v>
      </c>
      <c r="F13" s="10">
        <f t="shared" si="0"/>
        <v>0</v>
      </c>
      <c r="G13" s="10">
        <f t="shared" si="1"/>
        <v>2</v>
      </c>
      <c r="H13" s="10">
        <f t="shared" si="2"/>
        <v>12</v>
      </c>
      <c r="I13" s="11">
        <v>0</v>
      </c>
      <c r="J13" s="37"/>
      <c r="K13" s="101" t="s">
        <v>154</v>
      </c>
      <c r="L13" s="14"/>
      <c r="M13" s="14"/>
      <c r="N13" s="14"/>
    </row>
    <row r="14" spans="1:14" s="1" customFormat="1" x14ac:dyDescent="0.25">
      <c r="A14" s="30" t="s">
        <v>661</v>
      </c>
      <c r="B14" s="30" t="s">
        <v>124</v>
      </c>
      <c r="C14" s="9"/>
      <c r="D14" s="9"/>
      <c r="E14" s="7" t="s">
        <v>116</v>
      </c>
      <c r="F14" s="10">
        <f t="shared" si="0"/>
        <v>0</v>
      </c>
      <c r="G14" s="10">
        <f t="shared" si="1"/>
        <v>0</v>
      </c>
      <c r="H14" s="10">
        <f t="shared" si="2"/>
        <v>3</v>
      </c>
      <c r="I14" s="11">
        <v>30</v>
      </c>
      <c r="J14" s="37"/>
      <c r="K14" s="101" t="s">
        <v>154</v>
      </c>
      <c r="L14" s="14"/>
      <c r="M14" s="14"/>
      <c r="N14" s="14"/>
    </row>
    <row r="15" spans="1:14" s="1" customFormat="1" ht="75" x14ac:dyDescent="0.25">
      <c r="A15" s="30" t="s">
        <v>662</v>
      </c>
      <c r="B15" s="30" t="s">
        <v>663</v>
      </c>
      <c r="C15" s="9">
        <v>41791</v>
      </c>
      <c r="D15" s="9">
        <v>41963</v>
      </c>
      <c r="E15" s="7" t="s">
        <v>116</v>
      </c>
      <c r="F15" s="10">
        <f t="shared" si="0"/>
        <v>0</v>
      </c>
      <c r="G15" s="10">
        <f t="shared" si="1"/>
        <v>5</v>
      </c>
      <c r="H15" s="10">
        <f t="shared" si="2"/>
        <v>20</v>
      </c>
      <c r="I15" s="11">
        <v>0</v>
      </c>
      <c r="J15" s="37"/>
      <c r="K15" s="101" t="s">
        <v>154</v>
      </c>
      <c r="L15" s="14"/>
      <c r="M15" s="14"/>
      <c r="N15" s="14"/>
    </row>
    <row r="16" spans="1:14" s="1" customFormat="1" ht="60" x14ac:dyDescent="0.25">
      <c r="A16" s="30" t="s">
        <v>662</v>
      </c>
      <c r="B16" s="30" t="s">
        <v>664</v>
      </c>
      <c r="C16" s="9">
        <v>41730</v>
      </c>
      <c r="D16" s="9">
        <v>41790</v>
      </c>
      <c r="E16" s="7" t="s">
        <v>116</v>
      </c>
      <c r="F16" s="10">
        <f t="shared" si="0"/>
        <v>0</v>
      </c>
      <c r="G16" s="10">
        <f t="shared" si="1"/>
        <v>2</v>
      </c>
      <c r="H16" s="10">
        <f t="shared" si="2"/>
        <v>0</v>
      </c>
      <c r="I16" s="11">
        <v>0</v>
      </c>
      <c r="J16" s="37"/>
      <c r="K16" s="101" t="s">
        <v>154</v>
      </c>
      <c r="L16" s="14"/>
      <c r="M16" s="14"/>
      <c r="N16" s="14"/>
    </row>
    <row r="17" spans="1:15" s="1" customFormat="1" x14ac:dyDescent="0.25">
      <c r="A17" s="30"/>
      <c r="B17" s="30"/>
      <c r="C17" s="9"/>
      <c r="D17" s="9"/>
      <c r="E17" s="7"/>
      <c r="F17" s="10">
        <f t="shared" si="0"/>
        <v>0</v>
      </c>
      <c r="G17" s="10">
        <f t="shared" si="1"/>
        <v>0</v>
      </c>
      <c r="H17" s="10">
        <f t="shared" si="2"/>
        <v>0</v>
      </c>
      <c r="I17" s="11">
        <v>0</v>
      </c>
      <c r="J17" s="37"/>
      <c r="K17" s="101"/>
      <c r="L17" s="14"/>
      <c r="M17" s="14"/>
      <c r="N17" s="14"/>
    </row>
    <row r="18" spans="1:15" s="1" customFormat="1" ht="15" customHeight="1" x14ac:dyDescent="0.25">
      <c r="A18" s="30"/>
      <c r="B18" s="30"/>
      <c r="C18" s="9"/>
      <c r="D18" s="9"/>
      <c r="E18" s="7"/>
      <c r="F18" s="10">
        <f t="shared" si="0"/>
        <v>0</v>
      </c>
      <c r="G18" s="10">
        <f t="shared" si="1"/>
        <v>0</v>
      </c>
      <c r="H18" s="10">
        <f t="shared" si="2"/>
        <v>0</v>
      </c>
      <c r="I18" s="11">
        <v>0</v>
      </c>
      <c r="J18" s="37"/>
      <c r="K18" s="101"/>
      <c r="L18" s="14"/>
      <c r="M18" s="14"/>
      <c r="N18" s="14"/>
    </row>
    <row r="19" spans="1:15" s="1" customFormat="1" x14ac:dyDescent="0.25">
      <c r="A19" s="30"/>
      <c r="B19" s="35"/>
      <c r="C19" s="9"/>
      <c r="D19" s="9"/>
      <c r="E19" s="7"/>
      <c r="F19" s="10">
        <f t="shared" si="0"/>
        <v>0</v>
      </c>
      <c r="G19" s="10">
        <f t="shared" si="1"/>
        <v>0</v>
      </c>
      <c r="H19" s="10">
        <f t="shared" si="2"/>
        <v>0</v>
      </c>
      <c r="I19" s="11">
        <v>0</v>
      </c>
      <c r="J19" s="37"/>
      <c r="K19" s="101"/>
      <c r="L19" s="14"/>
      <c r="M19" s="14"/>
      <c r="N19" s="14"/>
      <c r="O19" s="3"/>
    </row>
    <row r="20" spans="1:15" s="1" customFormat="1" x14ac:dyDescent="0.25">
      <c r="A20" s="30"/>
      <c r="B20" s="35"/>
      <c r="C20" s="9"/>
      <c r="D20" s="9"/>
      <c r="E20" s="7"/>
      <c r="F20" s="10">
        <f t="shared" si="0"/>
        <v>0</v>
      </c>
      <c r="G20" s="10">
        <f t="shared" si="1"/>
        <v>0</v>
      </c>
      <c r="H20" s="10">
        <f t="shared" si="2"/>
        <v>0</v>
      </c>
      <c r="I20" s="11">
        <v>0</v>
      </c>
      <c r="J20" s="37"/>
      <c r="K20" s="101"/>
      <c r="L20" s="14"/>
      <c r="M20" s="14"/>
      <c r="N20" s="14"/>
      <c r="O20" s="3"/>
    </row>
    <row r="21" spans="1:15" s="1" customFormat="1" x14ac:dyDescent="0.25">
      <c r="A21" s="30"/>
      <c r="B21" s="30"/>
      <c r="C21" s="8"/>
      <c r="D21" s="9"/>
      <c r="E21" s="7"/>
      <c r="F21" s="10">
        <f t="shared" si="0"/>
        <v>0</v>
      </c>
      <c r="G21" s="10">
        <f t="shared" si="1"/>
        <v>0</v>
      </c>
      <c r="H21" s="10">
        <f t="shared" si="2"/>
        <v>0</v>
      </c>
      <c r="I21" s="11">
        <v>0</v>
      </c>
      <c r="J21" s="37"/>
      <c r="K21" s="101"/>
      <c r="L21" s="14"/>
      <c r="M21" s="14"/>
      <c r="N21" s="14"/>
      <c r="O21" s="3"/>
    </row>
    <row r="22" spans="1:15" s="1" customFormat="1" x14ac:dyDescent="0.25">
      <c r="A22" s="30"/>
      <c r="B22" s="30"/>
      <c r="C22" s="9"/>
      <c r="D22" s="9"/>
      <c r="E22" s="7"/>
      <c r="F22" s="10">
        <f t="shared" si="0"/>
        <v>0</v>
      </c>
      <c r="G22" s="10">
        <f t="shared" si="1"/>
        <v>0</v>
      </c>
      <c r="H22" s="10">
        <f t="shared" si="2"/>
        <v>0</v>
      </c>
      <c r="I22" s="11">
        <v>0</v>
      </c>
      <c r="J22" s="37"/>
      <c r="K22" s="101"/>
      <c r="L22" s="14"/>
      <c r="M22" s="14"/>
      <c r="N22" s="14"/>
      <c r="O22" s="3"/>
    </row>
    <row r="23" spans="1:15" s="1" customFormat="1" x14ac:dyDescent="0.25">
      <c r="A23" s="30"/>
      <c r="B23" s="30"/>
      <c r="C23" s="9"/>
      <c r="D23" s="9"/>
      <c r="E23" s="7"/>
      <c r="F23" s="10">
        <f t="shared" si="0"/>
        <v>0</v>
      </c>
      <c r="G23" s="10">
        <f t="shared" si="1"/>
        <v>0</v>
      </c>
      <c r="H23" s="10">
        <f t="shared" si="2"/>
        <v>0</v>
      </c>
      <c r="I23" s="11">
        <v>0</v>
      </c>
      <c r="J23" s="37"/>
      <c r="K23" s="101"/>
      <c r="L23" s="14"/>
      <c r="M23" s="14"/>
      <c r="N23" s="14"/>
      <c r="O23" s="3"/>
    </row>
    <row r="24" spans="1:15" x14ac:dyDescent="0.25">
      <c r="A24" s="30"/>
      <c r="B24" s="30"/>
      <c r="C24" s="9"/>
      <c r="D24" s="9"/>
      <c r="E24" s="7"/>
      <c r="F24" s="10">
        <f>DATEDIF(C24,D24+1,"y")</f>
        <v>0</v>
      </c>
      <c r="G24" s="10">
        <f>DATEDIF(C24,D24+1,"ym")</f>
        <v>0</v>
      </c>
      <c r="H24" s="10">
        <f>IF(D24=0,0,DATEDIF(C24,D24+1,"md"))+ROUNDDOWN(I24/8,0)</f>
        <v>0</v>
      </c>
      <c r="I24" s="11">
        <v>0</v>
      </c>
      <c r="J24" s="37"/>
      <c r="K24" s="101"/>
      <c r="L24" s="14"/>
      <c r="M24" s="14"/>
      <c r="N24" s="14"/>
    </row>
    <row r="25" spans="1:15" x14ac:dyDescent="0.25">
      <c r="A25" s="36"/>
      <c r="B25" s="36"/>
      <c r="C25" s="28"/>
      <c r="D25" s="28"/>
      <c r="E25" s="28"/>
      <c r="F25" s="10">
        <f>DATEDIF(C25,D25+1,"y")</f>
        <v>0</v>
      </c>
      <c r="G25" s="10">
        <f>DATEDIF(C25,D25+1,"ym")</f>
        <v>0</v>
      </c>
      <c r="H25" s="10">
        <f>IF(D25=0,0,DATEDIF(C25,D25+1,"md"))+ROUNDDOWN(I25/8,0)</f>
        <v>0</v>
      </c>
      <c r="I25" s="11">
        <v>0</v>
      </c>
      <c r="J25" s="38"/>
      <c r="K25" s="102"/>
      <c r="L25" s="14"/>
      <c r="M25" s="14"/>
      <c r="N25" s="14"/>
    </row>
    <row r="26" spans="1:15" x14ac:dyDescent="0.25">
      <c r="A26" s="54"/>
      <c r="B26" s="54"/>
      <c r="C26" s="54"/>
      <c r="D26" s="54"/>
      <c r="E26" s="54"/>
      <c r="F26" s="12"/>
      <c r="G26" s="13"/>
      <c r="H26" s="13"/>
      <c r="I26" s="13"/>
      <c r="J26" s="14"/>
      <c r="K26" s="86"/>
      <c r="L26" s="14"/>
      <c r="M26" s="14"/>
      <c r="N26" s="14"/>
    </row>
    <row r="27" spans="1:15" x14ac:dyDescent="0.25">
      <c r="A27" s="54"/>
      <c r="B27" s="54"/>
      <c r="C27" s="54"/>
      <c r="D27" s="54"/>
      <c r="E27" s="15" t="s">
        <v>14</v>
      </c>
      <c r="F27" s="16">
        <f>SUMIFS(F$6:F$25,$K$6:K25,"SI")</f>
        <v>0</v>
      </c>
      <c r="G27" s="16">
        <f>SUMIFS(G$6:G$25,$K$6:$K$25,"SI")</f>
        <v>55</v>
      </c>
      <c r="H27" s="16">
        <f>SUMIFS(H$6:H$25,$K$6:$K$25,"SI")</f>
        <v>83</v>
      </c>
      <c r="I27" s="32"/>
      <c r="J27" s="162" t="s">
        <v>15</v>
      </c>
      <c r="K27" s="162"/>
      <c r="L27" s="14"/>
      <c r="M27" s="14"/>
      <c r="N27" s="14"/>
    </row>
    <row r="28" spans="1:15" x14ac:dyDescent="0.25">
      <c r="A28" s="54"/>
      <c r="B28" s="54"/>
      <c r="C28" s="54"/>
      <c r="D28" s="54"/>
      <c r="E28" s="17" t="s">
        <v>16</v>
      </c>
      <c r="F28" s="18">
        <f>F27+J28</f>
        <v>4</v>
      </c>
      <c r="G28" s="18">
        <f>G27-(ROUNDDOWN((G27+K28)/12,0)*12)+K28</f>
        <v>9</v>
      </c>
      <c r="H28" s="18">
        <f>H27-(K28*30)</f>
        <v>23</v>
      </c>
      <c r="I28" s="32"/>
      <c r="J28" s="103">
        <f>ROUNDDOWN((G27+K28)/12,0)</f>
        <v>4</v>
      </c>
      <c r="K28" s="103">
        <f>ROUNDDOWN(H27/30,0)</f>
        <v>2</v>
      </c>
      <c r="L28" s="54"/>
      <c r="M28" s="54"/>
      <c r="N28" s="54"/>
    </row>
    <row r="29" spans="1:15" x14ac:dyDescent="0.25">
      <c r="A29" s="54"/>
      <c r="B29" s="54"/>
      <c r="C29" s="54"/>
      <c r="D29" s="54"/>
      <c r="E29" s="19" t="s">
        <v>17</v>
      </c>
      <c r="F29" s="16">
        <f>SUMIFS(F$6:F$25,$E$6:$E$25,"AMBIENTAL",$K$6:$K$25,"SI")</f>
        <v>0</v>
      </c>
      <c r="G29" s="16">
        <f>SUMIFS(G$6:G$25,$E$6:$E$25,"AMBIENTAL",$K$6:$K$25,"SI")</f>
        <v>26</v>
      </c>
      <c r="H29" s="16">
        <f>SUMIFS(H$6:H$25,$E$6:$E$25,"AMBIENTAL",$K$6:$K$25,"SI")</f>
        <v>0</v>
      </c>
      <c r="I29" s="32"/>
      <c r="J29" s="103"/>
      <c r="K29" s="103"/>
      <c r="L29" s="54"/>
      <c r="M29" s="54"/>
      <c r="N29" s="54"/>
    </row>
    <row r="30" spans="1:15" x14ac:dyDescent="0.25">
      <c r="A30" s="54"/>
      <c r="B30" s="54"/>
      <c r="C30" s="54"/>
      <c r="D30" s="54"/>
      <c r="E30" s="20" t="s">
        <v>18</v>
      </c>
      <c r="F30" s="21">
        <f>F29+J30</f>
        <v>2</v>
      </c>
      <c r="G30" s="21">
        <f>G29-(ROUNDDOWN((G29+K30)/12,0)*12)+K30</f>
        <v>2</v>
      </c>
      <c r="H30" s="21">
        <f>H29-(K30*30)</f>
        <v>0</v>
      </c>
      <c r="I30" s="32"/>
      <c r="J30" s="103">
        <f>ROUNDDOWN((G29+K30)/12,0)</f>
        <v>2</v>
      </c>
      <c r="K30" s="103">
        <f>ROUNDDOWN(H29/30,0)</f>
        <v>0</v>
      </c>
      <c r="L30" s="54"/>
      <c r="M30" s="54"/>
      <c r="N30" s="54"/>
    </row>
    <row r="31" spans="1:15" x14ac:dyDescent="0.25">
      <c r="A31" s="54"/>
      <c r="B31" s="54"/>
      <c r="C31" s="54"/>
      <c r="D31" s="54"/>
      <c r="E31" s="19" t="s">
        <v>19</v>
      </c>
      <c r="F31" s="16">
        <f>SUMIFS(F$6:F$25,$E$6:$E$25,"GENERAL",$K$6:$K$25,"SI")</f>
        <v>0</v>
      </c>
      <c r="G31" s="16">
        <f>SUMIFS(G$6:G$25,$E$6:$E$25,"GENERAL",$K$6:$K$25,"SI")</f>
        <v>29</v>
      </c>
      <c r="H31" s="16">
        <f>SUMIFS(H$6:H$25,$E$6:$E$25,"GENERAL",$K$6:$K$25,"SI")</f>
        <v>83</v>
      </c>
      <c r="I31" s="32"/>
      <c r="J31" s="103"/>
      <c r="K31" s="103"/>
      <c r="L31" s="54"/>
      <c r="M31" s="54"/>
      <c r="N31" s="54"/>
    </row>
    <row r="32" spans="1:15" x14ac:dyDescent="0.25">
      <c r="A32" s="54"/>
      <c r="B32" s="54"/>
      <c r="C32" s="54"/>
      <c r="D32" s="54"/>
      <c r="E32" s="22" t="s">
        <v>20</v>
      </c>
      <c r="F32" s="23">
        <f>F31+J32</f>
        <v>2</v>
      </c>
      <c r="G32" s="23">
        <f>G31-(ROUNDDOWN((G31+K32)/12,0)*12)+K32</f>
        <v>7</v>
      </c>
      <c r="H32" s="23">
        <f>H31-(K32*30)</f>
        <v>23</v>
      </c>
      <c r="I32" s="32"/>
      <c r="J32" s="103">
        <f>ROUNDDOWN((G31+K32)/12,0)</f>
        <v>2</v>
      </c>
      <c r="K32" s="103">
        <f>ROUNDDOWN(H31/30,0)</f>
        <v>2</v>
      </c>
      <c r="L32" s="54"/>
      <c r="M32" s="54"/>
      <c r="N32" s="54"/>
    </row>
    <row r="33" spans="1:14" x14ac:dyDescent="0.25">
      <c r="A33" s="137" t="s">
        <v>76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54"/>
      <c r="M33" s="54"/>
      <c r="N33" s="54"/>
    </row>
    <row r="34" spans="1:14" x14ac:dyDescent="0.25">
      <c r="A34" s="54"/>
      <c r="B34" s="54"/>
      <c r="C34" s="54"/>
      <c r="D34" s="54"/>
      <c r="E34" s="54"/>
      <c r="F34" s="54"/>
      <c r="G34" s="88"/>
      <c r="H34" s="87"/>
      <c r="I34" s="87"/>
      <c r="J34" s="54"/>
      <c r="K34" s="85"/>
      <c r="L34" s="54"/>
      <c r="M34" s="54"/>
      <c r="N34" s="54"/>
    </row>
    <row r="35" spans="1:14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14"/>
      <c r="K35" s="85"/>
      <c r="L35" s="54"/>
      <c r="M35" s="54"/>
      <c r="N35" s="54"/>
    </row>
    <row r="36" spans="1:14" ht="15.75" thickBot="1" x14ac:dyDescent="0.3">
      <c r="A36" s="54"/>
      <c r="B36" s="126"/>
      <c r="C36" s="54"/>
      <c r="D36" s="126"/>
      <c r="E36" s="126"/>
      <c r="F36" s="54"/>
      <c r="G36" s="54"/>
      <c r="H36" s="54"/>
      <c r="I36" s="126"/>
      <c r="J36" s="127"/>
      <c r="K36" s="85"/>
      <c r="L36" s="54"/>
      <c r="M36" s="54"/>
      <c r="N36" s="54"/>
    </row>
    <row r="37" spans="1:14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14"/>
      <c r="K37" s="85"/>
      <c r="L37" s="54"/>
      <c r="M37" s="54"/>
      <c r="N37" s="54"/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</row>
    <row r="39" spans="1:14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14"/>
      <c r="K39" s="85"/>
      <c r="L39" s="54"/>
      <c r="M39" s="54"/>
      <c r="N39" s="54"/>
    </row>
    <row r="40" spans="1:14" ht="15.75" thickBot="1" x14ac:dyDescent="0.3">
      <c r="A40" s="54"/>
      <c r="B40" s="126"/>
      <c r="C40" s="54"/>
      <c r="D40" s="126"/>
      <c r="E40" s="126"/>
      <c r="F40" s="54"/>
      <c r="G40" s="54"/>
      <c r="H40" s="54"/>
      <c r="I40" s="126"/>
      <c r="J40" s="127"/>
      <c r="K40" s="85"/>
      <c r="L40" s="54"/>
      <c r="M40" s="54"/>
      <c r="N40" s="54"/>
    </row>
  </sheetData>
  <autoFilter ref="A5:K21"/>
  <customSheetViews>
    <customSheetView guid="{DFB4BDB3-5D3E-4DA0-A3F8-EB9B3B103ABC}" showGridLines="0" fitToPage="1" showAutoFilter="1">
      <selection sqref="A1:K1"/>
      <pageMargins left="0.25" right="0.25" top="0.75" bottom="0.75" header="0.3" footer="0.3"/>
      <printOptions horizontalCentered="1" verticalCentered="1" gridLines="1"/>
      <pageSetup scale="55" orientation="landscape" r:id="rId1"/>
      <autoFilter ref="A5:K21"/>
    </customSheetView>
  </customSheetViews>
  <mergeCells count="11">
    <mergeCell ref="J27:K27"/>
    <mergeCell ref="A33:K33"/>
    <mergeCell ref="B3:D3"/>
    <mergeCell ref="A1:K1"/>
    <mergeCell ref="B2:D2"/>
    <mergeCell ref="F2:I2"/>
    <mergeCell ref="J2:K2"/>
    <mergeCell ref="F3:I3"/>
    <mergeCell ref="J3:K4"/>
    <mergeCell ref="B4:D4"/>
    <mergeCell ref="G4:I4"/>
  </mergeCells>
  <conditionalFormatting sqref="F4:G4">
    <cfRule type="containsText" dxfId="55" priority="1" operator="containsText" text="NO">
      <formula>NOT(ISERROR(SEARCH("NO",F4)))</formula>
    </cfRule>
    <cfRule type="containsText" dxfId="54" priority="2" operator="containsText" text="SI">
      <formula>NOT(ISERROR(SEARCH("SI",F4)))</formula>
    </cfRule>
  </conditionalFormatting>
  <dataValidations count="3">
    <dataValidation type="list" allowBlank="1" showInputMessage="1" showErrorMessage="1" sqref="K6:K25">
      <formula1>"SI,NO"</formula1>
    </dataValidation>
    <dataValidation type="list" allowBlank="1" showInputMessage="1" showErrorMessage="1" error="DEBE DIGITAR SI ES AMBIENTAL O SI ES GENERAL" promptTitle="POR FAVOR" prompt="DIGITE SI ES AMBIENTAL O SI ES GENERAL" sqref="E6:E25">
      <formula1>"AMBIENTAL,GENERAL"</formula1>
    </dataValidation>
    <dataValidation type="date" operator="greaterThan" allowBlank="1" showInputMessage="1" showErrorMessage="1" errorTitle="OJO" error="NO SE HA DIGITADO UNA FECHA VÁLIDA DD/MM/AA" promptTitle="POR FAVOR" prompt="Debe digitar una fecha DD/MM/AA" sqref="C6:D25">
      <formula1>1900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25" right="0.25" top="0.75" bottom="0.75" header="0.3" footer="0.3"/>
  <pageSetup scale="55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zoomScale="91" zoomScaleNormal="91" workbookViewId="0">
      <selection sqref="A1:K1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5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5" ht="18.75" x14ac:dyDescent="0.25">
      <c r="A2" s="55" t="s">
        <v>0</v>
      </c>
      <c r="B2" s="148" t="s">
        <v>104</v>
      </c>
      <c r="C2" s="149"/>
      <c r="D2" s="150"/>
      <c r="E2" s="55" t="s">
        <v>1</v>
      </c>
      <c r="F2" s="151">
        <v>18126474</v>
      </c>
      <c r="G2" s="152"/>
      <c r="H2" s="152"/>
      <c r="I2" s="153"/>
      <c r="J2" s="154" t="s">
        <v>72</v>
      </c>
      <c r="K2" s="155"/>
      <c r="L2" s="54"/>
      <c r="M2" s="54"/>
      <c r="N2" s="54"/>
      <c r="O2" s="1"/>
    </row>
    <row r="3" spans="1:15" ht="45" customHeight="1" x14ac:dyDescent="0.25">
      <c r="A3" s="26" t="s">
        <v>69</v>
      </c>
      <c r="B3" s="138" t="s">
        <v>634</v>
      </c>
      <c r="C3" s="139"/>
      <c r="D3" s="140"/>
      <c r="E3" s="26" t="s">
        <v>70</v>
      </c>
      <c r="F3" s="141" t="s">
        <v>635</v>
      </c>
      <c r="G3" s="142"/>
      <c r="H3" s="142"/>
      <c r="I3" s="143"/>
      <c r="J3" s="156" t="s">
        <v>73</v>
      </c>
      <c r="K3" s="157"/>
      <c r="L3" s="54"/>
      <c r="M3" s="54"/>
      <c r="N3" s="54"/>
      <c r="O3" s="1"/>
    </row>
    <row r="4" spans="1:15" ht="45" x14ac:dyDescent="0.25">
      <c r="A4" s="25" t="s">
        <v>71</v>
      </c>
      <c r="B4" s="144" t="s">
        <v>636</v>
      </c>
      <c r="C4" s="145"/>
      <c r="D4" s="146"/>
      <c r="E4" s="56" t="s">
        <v>2</v>
      </c>
      <c r="F4" s="128" t="str">
        <f>IF(AND(F30&gt;=1,IF(B4&lt;&gt;"",F28&gt;=4,F28&gt;=7)),"SI CUMPLE","NO CUMPLE")</f>
        <v>NO CUMPLE</v>
      </c>
      <c r="G4" s="160"/>
      <c r="H4" s="160"/>
      <c r="I4" s="161"/>
      <c r="J4" s="158"/>
      <c r="K4" s="159"/>
      <c r="L4" s="54"/>
      <c r="M4" s="54"/>
      <c r="N4" s="54"/>
      <c r="O4" s="1"/>
    </row>
    <row r="5" spans="1:15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5" s="1" customFormat="1" ht="90" x14ac:dyDescent="0.25">
      <c r="A6" s="30" t="s">
        <v>637</v>
      </c>
      <c r="B6" s="30" t="s">
        <v>638</v>
      </c>
      <c r="C6" s="9"/>
      <c r="D6" s="8"/>
      <c r="E6" s="7"/>
      <c r="F6" s="10">
        <f>DATEDIF(C6,D6+1,"y")</f>
        <v>0</v>
      </c>
      <c r="G6" s="10">
        <f>DATEDIF(C6,D6+1,"ym")</f>
        <v>0</v>
      </c>
      <c r="H6" s="10">
        <f>IF(D6=0,0,DATEDIF(C6,D6+1,"md"))+ROUNDDOWN(I6/8,0)</f>
        <v>0</v>
      </c>
      <c r="I6" s="11">
        <v>0</v>
      </c>
      <c r="J6" s="37" t="s">
        <v>639</v>
      </c>
      <c r="K6" s="101" t="s">
        <v>155</v>
      </c>
      <c r="L6" s="14"/>
      <c r="M6" s="14"/>
      <c r="N6" s="14"/>
    </row>
    <row r="7" spans="1:15" s="1" customFormat="1" ht="90" x14ac:dyDescent="0.25">
      <c r="A7" s="30" t="s">
        <v>637</v>
      </c>
      <c r="B7" s="30" t="s">
        <v>640</v>
      </c>
      <c r="C7" s="9">
        <v>36892</v>
      </c>
      <c r="D7" s="8">
        <v>37557</v>
      </c>
      <c r="E7" s="7" t="s">
        <v>116</v>
      </c>
      <c r="F7" s="10">
        <f>DATEDIF(C7,D7+1,"y")</f>
        <v>1</v>
      </c>
      <c r="G7" s="10">
        <f>DATEDIF(C7,D7+1,"ym")</f>
        <v>9</v>
      </c>
      <c r="H7" s="10">
        <f>IF(D7=0,0,DATEDIF(C7,D7+1,"md"))+ROUNDDOWN(I7/8,0)</f>
        <v>28</v>
      </c>
      <c r="I7" s="11">
        <v>0</v>
      </c>
      <c r="J7" s="37" t="s">
        <v>313</v>
      </c>
      <c r="K7" s="101" t="s">
        <v>154</v>
      </c>
      <c r="L7" s="14"/>
      <c r="M7" s="14"/>
      <c r="N7" s="14"/>
    </row>
    <row r="8" spans="1:15" s="1" customFormat="1" ht="90" x14ac:dyDescent="0.25">
      <c r="A8" s="30" t="s">
        <v>641</v>
      </c>
      <c r="B8" s="30" t="s">
        <v>642</v>
      </c>
      <c r="C8" s="9"/>
      <c r="D8" s="9"/>
      <c r="E8" s="7"/>
      <c r="F8" s="10">
        <f>DATEDIF(C8,D8+1,"y")</f>
        <v>0</v>
      </c>
      <c r="G8" s="10">
        <f>DATEDIF(C8,D8+1,"ym")</f>
        <v>0</v>
      </c>
      <c r="H8" s="10">
        <f>IF(D8=0,0,DATEDIF(C8,D8+1,"md"))+ROUNDDOWN(I8/8,0)</f>
        <v>0</v>
      </c>
      <c r="I8" s="11">
        <v>0</v>
      </c>
      <c r="J8" s="37" t="s">
        <v>639</v>
      </c>
      <c r="K8" s="101" t="s">
        <v>155</v>
      </c>
      <c r="L8" s="14"/>
      <c r="M8" s="14"/>
      <c r="N8" s="14"/>
    </row>
    <row r="9" spans="1:15" s="1" customFormat="1" ht="90" x14ac:dyDescent="0.25">
      <c r="A9" s="30" t="s">
        <v>643</v>
      </c>
      <c r="B9" s="30" t="s">
        <v>644</v>
      </c>
      <c r="C9" s="9">
        <v>39175</v>
      </c>
      <c r="D9" s="9">
        <v>39511</v>
      </c>
      <c r="E9" s="7" t="s">
        <v>116</v>
      </c>
      <c r="F9" s="10">
        <f>DATEDIF(C9,D9+1,"y")</f>
        <v>0</v>
      </c>
      <c r="G9" s="10">
        <f>DATEDIF(C9,D9+1,"ym")</f>
        <v>11</v>
      </c>
      <c r="H9" s="10">
        <f>IF(D9=0,0,DATEDIF(C9,D9+1,"md"))+ROUNDDOWN(I9/8,0)</f>
        <v>2</v>
      </c>
      <c r="I9" s="11">
        <v>0</v>
      </c>
      <c r="J9" s="37" t="s">
        <v>313</v>
      </c>
      <c r="K9" s="101" t="s">
        <v>154</v>
      </c>
      <c r="L9" s="14"/>
      <c r="M9" s="14"/>
      <c r="N9" s="14"/>
    </row>
    <row r="10" spans="1:15" s="1" customFormat="1" ht="90" x14ac:dyDescent="0.25">
      <c r="A10" s="30" t="s">
        <v>641</v>
      </c>
      <c r="B10" s="30" t="s">
        <v>645</v>
      </c>
      <c r="C10" s="9">
        <v>38899</v>
      </c>
      <c r="D10" s="9">
        <v>38928</v>
      </c>
      <c r="E10" s="7" t="s">
        <v>116</v>
      </c>
      <c r="F10" s="10">
        <f t="shared" ref="F10:F23" si="0">DATEDIF(C10,D10+1,"y")</f>
        <v>0</v>
      </c>
      <c r="G10" s="10">
        <f t="shared" ref="G10:G23" si="1">DATEDIF(C10,D10+1,"ym")</f>
        <v>0</v>
      </c>
      <c r="H10" s="10">
        <f t="shared" ref="H10:H23" si="2">IF(D10=0,0,DATEDIF(C10,D10+1,"md"))+ROUNDDOWN(I10/8,0)</f>
        <v>30</v>
      </c>
      <c r="I10" s="11">
        <v>0</v>
      </c>
      <c r="J10" s="37" t="s">
        <v>313</v>
      </c>
      <c r="K10" s="101" t="s">
        <v>154</v>
      </c>
      <c r="L10" s="14"/>
      <c r="M10" s="14"/>
      <c r="N10" s="14"/>
    </row>
    <row r="11" spans="1:15" s="1" customFormat="1" ht="45" x14ac:dyDescent="0.25">
      <c r="A11" s="30" t="s">
        <v>646</v>
      </c>
      <c r="B11" s="30" t="s">
        <v>124</v>
      </c>
      <c r="C11" s="9"/>
      <c r="D11" s="9"/>
      <c r="E11" s="7"/>
      <c r="F11" s="10">
        <f t="shared" si="0"/>
        <v>0</v>
      </c>
      <c r="G11" s="10">
        <f t="shared" si="1"/>
        <v>0</v>
      </c>
      <c r="H11" s="10">
        <f t="shared" si="2"/>
        <v>0</v>
      </c>
      <c r="I11" s="11">
        <v>0</v>
      </c>
      <c r="J11" s="37" t="s">
        <v>639</v>
      </c>
      <c r="K11" s="101" t="s">
        <v>155</v>
      </c>
      <c r="L11" s="14"/>
      <c r="M11" s="14"/>
      <c r="N11" s="14"/>
    </row>
    <row r="12" spans="1:15" s="1" customFormat="1" x14ac:dyDescent="0.25">
      <c r="A12" s="30"/>
      <c r="B12" s="30"/>
      <c r="C12" s="9"/>
      <c r="D12" s="9"/>
      <c r="E12" s="7"/>
      <c r="F12" s="10">
        <f t="shared" si="0"/>
        <v>0</v>
      </c>
      <c r="G12" s="10">
        <f t="shared" si="1"/>
        <v>0</v>
      </c>
      <c r="H12" s="10">
        <f t="shared" si="2"/>
        <v>0</v>
      </c>
      <c r="I12" s="11">
        <v>0</v>
      </c>
      <c r="J12" s="37"/>
      <c r="K12" s="101"/>
      <c r="L12" s="14"/>
      <c r="M12" s="14"/>
      <c r="N12" s="14"/>
    </row>
    <row r="13" spans="1:15" s="1" customFormat="1" x14ac:dyDescent="0.25">
      <c r="A13" s="30"/>
      <c r="B13" s="30"/>
      <c r="C13" s="9"/>
      <c r="D13" s="9"/>
      <c r="E13" s="7"/>
      <c r="F13" s="10">
        <f t="shared" si="0"/>
        <v>0</v>
      </c>
      <c r="G13" s="10">
        <f t="shared" si="1"/>
        <v>0</v>
      </c>
      <c r="H13" s="10">
        <f t="shared" si="2"/>
        <v>0</v>
      </c>
      <c r="I13" s="11">
        <v>0</v>
      </c>
      <c r="J13" s="37"/>
      <c r="K13" s="101"/>
      <c r="L13" s="14"/>
      <c r="M13" s="14"/>
      <c r="N13" s="14"/>
    </row>
    <row r="14" spans="1:15" s="1" customFormat="1" x14ac:dyDescent="0.25">
      <c r="A14" s="30"/>
      <c r="B14" s="30"/>
      <c r="C14" s="9"/>
      <c r="D14" s="9"/>
      <c r="E14" s="7"/>
      <c r="F14" s="10">
        <f t="shared" si="0"/>
        <v>0</v>
      </c>
      <c r="G14" s="10">
        <f t="shared" si="1"/>
        <v>0</v>
      </c>
      <c r="H14" s="10">
        <f t="shared" si="2"/>
        <v>0</v>
      </c>
      <c r="I14" s="11">
        <v>0</v>
      </c>
      <c r="J14" s="37"/>
      <c r="K14" s="101"/>
      <c r="L14" s="14"/>
      <c r="M14" s="14"/>
      <c r="N14" s="14"/>
    </row>
    <row r="15" spans="1:15" s="1" customFormat="1" x14ac:dyDescent="0.25">
      <c r="A15" s="30"/>
      <c r="B15" s="30"/>
      <c r="C15" s="9"/>
      <c r="D15" s="9"/>
      <c r="E15" s="7"/>
      <c r="F15" s="10">
        <f t="shared" si="0"/>
        <v>0</v>
      </c>
      <c r="G15" s="10">
        <f t="shared" si="1"/>
        <v>0</v>
      </c>
      <c r="H15" s="10">
        <f t="shared" si="2"/>
        <v>0</v>
      </c>
      <c r="I15" s="11">
        <v>0</v>
      </c>
      <c r="J15" s="37"/>
      <c r="K15" s="101"/>
      <c r="L15" s="14"/>
      <c r="M15" s="14"/>
      <c r="N15" s="14"/>
    </row>
    <row r="16" spans="1:15" s="1" customFormat="1" x14ac:dyDescent="0.25">
      <c r="A16" s="30"/>
      <c r="B16" s="30"/>
      <c r="C16" s="9"/>
      <c r="D16" s="9"/>
      <c r="E16" s="7"/>
      <c r="F16" s="10">
        <f t="shared" si="0"/>
        <v>0</v>
      </c>
      <c r="G16" s="10">
        <f t="shared" si="1"/>
        <v>0</v>
      </c>
      <c r="H16" s="10">
        <f t="shared" si="2"/>
        <v>0</v>
      </c>
      <c r="I16" s="11">
        <v>0</v>
      </c>
      <c r="J16" s="37"/>
      <c r="K16" s="101"/>
      <c r="L16" s="14"/>
      <c r="M16" s="14"/>
      <c r="N16" s="14"/>
    </row>
    <row r="17" spans="1:15" s="1" customFormat="1" x14ac:dyDescent="0.25">
      <c r="A17" s="30"/>
      <c r="B17" s="30"/>
      <c r="C17" s="9"/>
      <c r="D17" s="9"/>
      <c r="E17" s="7"/>
      <c r="F17" s="10">
        <f t="shared" si="0"/>
        <v>0</v>
      </c>
      <c r="G17" s="10">
        <f t="shared" si="1"/>
        <v>0</v>
      </c>
      <c r="H17" s="10">
        <f t="shared" si="2"/>
        <v>0</v>
      </c>
      <c r="I17" s="11">
        <v>0</v>
      </c>
      <c r="J17" s="37"/>
      <c r="K17" s="101"/>
      <c r="L17" s="14"/>
      <c r="M17" s="14"/>
      <c r="N17" s="14"/>
    </row>
    <row r="18" spans="1:15" s="1" customFormat="1" x14ac:dyDescent="0.25">
      <c r="A18" s="30"/>
      <c r="B18" s="30"/>
      <c r="C18" s="9"/>
      <c r="D18" s="9"/>
      <c r="E18" s="7"/>
      <c r="F18" s="10">
        <f t="shared" si="0"/>
        <v>0</v>
      </c>
      <c r="G18" s="10">
        <f t="shared" si="1"/>
        <v>0</v>
      </c>
      <c r="H18" s="10">
        <f t="shared" si="2"/>
        <v>0</v>
      </c>
      <c r="I18" s="11">
        <v>0</v>
      </c>
      <c r="J18" s="37"/>
      <c r="K18" s="101"/>
      <c r="L18" s="14"/>
      <c r="M18" s="14"/>
      <c r="N18" s="14"/>
    </row>
    <row r="19" spans="1:15" s="1" customFormat="1" x14ac:dyDescent="0.25">
      <c r="A19" s="30"/>
      <c r="B19" s="35"/>
      <c r="C19" s="9"/>
      <c r="D19" s="9"/>
      <c r="E19" s="7"/>
      <c r="F19" s="10">
        <f t="shared" si="0"/>
        <v>0</v>
      </c>
      <c r="G19" s="10">
        <f t="shared" si="1"/>
        <v>0</v>
      </c>
      <c r="H19" s="10">
        <f t="shared" si="2"/>
        <v>0</v>
      </c>
      <c r="I19" s="11">
        <v>0</v>
      </c>
      <c r="J19" s="37"/>
      <c r="K19" s="101"/>
      <c r="L19" s="14"/>
      <c r="M19" s="14"/>
      <c r="N19" s="14"/>
      <c r="O19" s="3"/>
    </row>
    <row r="20" spans="1:15" s="1" customFormat="1" ht="42.75" customHeight="1" x14ac:dyDescent="0.25">
      <c r="A20" s="30"/>
      <c r="B20" s="35"/>
      <c r="C20" s="9"/>
      <c r="D20" s="9"/>
      <c r="E20" s="7"/>
      <c r="F20" s="10">
        <f t="shared" si="0"/>
        <v>0</v>
      </c>
      <c r="G20" s="10">
        <f t="shared" si="1"/>
        <v>0</v>
      </c>
      <c r="H20" s="10">
        <f t="shared" si="2"/>
        <v>0</v>
      </c>
      <c r="I20" s="11">
        <v>0</v>
      </c>
      <c r="J20" s="37"/>
      <c r="K20" s="101"/>
      <c r="L20" s="14"/>
      <c r="M20" s="14"/>
      <c r="N20" s="14"/>
      <c r="O20" s="3"/>
    </row>
    <row r="21" spans="1:15" s="1" customFormat="1" ht="42.75" customHeight="1" x14ac:dyDescent="0.25">
      <c r="A21" s="30"/>
      <c r="B21" s="30"/>
      <c r="C21" s="8"/>
      <c r="D21" s="9"/>
      <c r="E21" s="7"/>
      <c r="F21" s="10">
        <f t="shared" si="0"/>
        <v>0</v>
      </c>
      <c r="G21" s="10">
        <f t="shared" si="1"/>
        <v>0</v>
      </c>
      <c r="H21" s="10">
        <f t="shared" si="2"/>
        <v>0</v>
      </c>
      <c r="I21" s="11">
        <v>0</v>
      </c>
      <c r="J21" s="37"/>
      <c r="K21" s="101"/>
      <c r="L21" s="14"/>
      <c r="M21" s="14"/>
      <c r="N21" s="14"/>
      <c r="O21" s="3"/>
    </row>
    <row r="22" spans="1:15" ht="22.5" customHeight="1" x14ac:dyDescent="0.25">
      <c r="A22" s="30"/>
      <c r="B22" s="30"/>
      <c r="C22" s="9"/>
      <c r="D22" s="9"/>
      <c r="E22" s="7"/>
      <c r="F22" s="10">
        <f t="shared" si="0"/>
        <v>0</v>
      </c>
      <c r="G22" s="10">
        <f t="shared" si="1"/>
        <v>0</v>
      </c>
      <c r="H22" s="10">
        <f t="shared" si="2"/>
        <v>0</v>
      </c>
      <c r="I22" s="11">
        <v>0</v>
      </c>
      <c r="J22" s="37"/>
      <c r="K22" s="101"/>
      <c r="L22" s="14"/>
      <c r="M22" s="14"/>
      <c r="N22" s="14"/>
    </row>
    <row r="23" spans="1:15" ht="22.5" customHeight="1" x14ac:dyDescent="0.25">
      <c r="A23" s="30"/>
      <c r="B23" s="30"/>
      <c r="C23" s="9"/>
      <c r="D23" s="9"/>
      <c r="E23" s="7"/>
      <c r="F23" s="10">
        <f t="shared" si="0"/>
        <v>0</v>
      </c>
      <c r="G23" s="10">
        <f t="shared" si="1"/>
        <v>0</v>
      </c>
      <c r="H23" s="10">
        <f t="shared" si="2"/>
        <v>0</v>
      </c>
      <c r="I23" s="11">
        <v>0</v>
      </c>
      <c r="J23" s="37"/>
      <c r="K23" s="101"/>
      <c r="L23" s="14"/>
      <c r="M23" s="14"/>
      <c r="N23" s="14"/>
    </row>
    <row r="24" spans="1:15" ht="22.5" customHeight="1" x14ac:dyDescent="0.25">
      <c r="A24" s="30"/>
      <c r="B24" s="30"/>
      <c r="C24" s="9"/>
      <c r="D24" s="9"/>
      <c r="E24" s="7"/>
      <c r="F24" s="10">
        <f>DATEDIF(C24,D24+1,"y")</f>
        <v>0</v>
      </c>
      <c r="G24" s="10">
        <f>DATEDIF(C24,D24+1,"ym")</f>
        <v>0</v>
      </c>
      <c r="H24" s="10">
        <f>IF(D24=0,0,DATEDIF(C24,D24+1,"md"))+ROUNDDOWN(I24/8,0)</f>
        <v>0</v>
      </c>
      <c r="I24" s="11">
        <v>0</v>
      </c>
      <c r="J24" s="37"/>
      <c r="K24" s="101"/>
      <c r="L24" s="14"/>
      <c r="M24" s="14"/>
      <c r="N24" s="14"/>
    </row>
    <row r="25" spans="1:15" ht="22.5" customHeight="1" x14ac:dyDescent="0.25">
      <c r="A25" s="36"/>
      <c r="B25" s="36"/>
      <c r="C25" s="28"/>
      <c r="D25" s="28"/>
      <c r="E25" s="28"/>
      <c r="F25" s="10">
        <f>DATEDIF(C25,D25+1,"y")</f>
        <v>0</v>
      </c>
      <c r="G25" s="10">
        <f>DATEDIF(C25,D25+1,"ym")</f>
        <v>0</v>
      </c>
      <c r="H25" s="10">
        <f>IF(D25=0,0,DATEDIF(C25,D25+1,"md"))+ROUNDDOWN(I25/8,0)</f>
        <v>0</v>
      </c>
      <c r="I25" s="11">
        <v>0</v>
      </c>
      <c r="J25" s="38"/>
      <c r="K25" s="102"/>
      <c r="L25" s="14"/>
      <c r="M25" s="14"/>
      <c r="N25" s="14"/>
    </row>
    <row r="26" spans="1:15" ht="22.5" customHeight="1" x14ac:dyDescent="0.25">
      <c r="A26" s="54"/>
      <c r="B26" s="54"/>
      <c r="C26" s="54"/>
      <c r="D26" s="54"/>
      <c r="E26" s="54"/>
      <c r="F26" s="12"/>
      <c r="G26" s="13"/>
      <c r="H26" s="13"/>
      <c r="I26" s="13"/>
      <c r="J26" s="14"/>
      <c r="K26" s="86"/>
      <c r="L26" s="14"/>
      <c r="M26" s="14"/>
      <c r="N26" s="14"/>
    </row>
    <row r="27" spans="1:15" ht="22.5" customHeight="1" x14ac:dyDescent="0.25">
      <c r="A27" s="54"/>
      <c r="B27" s="54"/>
      <c r="C27" s="54"/>
      <c r="D27" s="54"/>
      <c r="E27" s="15" t="s">
        <v>14</v>
      </c>
      <c r="F27" s="16">
        <f>SUMIFS(F$6:F$25,$K$6:K25,"SI")</f>
        <v>1</v>
      </c>
      <c r="G27" s="16">
        <f>SUMIFS(G$6:G$25,$K$6:$K$25,"SI")</f>
        <v>20</v>
      </c>
      <c r="H27" s="16">
        <f>SUMIFS(H$6:H$25,$K$6:$K$25,"SI")</f>
        <v>60</v>
      </c>
      <c r="I27" s="32"/>
      <c r="J27" s="162" t="s">
        <v>15</v>
      </c>
      <c r="K27" s="162"/>
      <c r="L27" s="14"/>
      <c r="M27" s="14"/>
      <c r="N27" s="14"/>
    </row>
    <row r="28" spans="1:15" x14ac:dyDescent="0.25">
      <c r="A28" s="54"/>
      <c r="B28" s="54"/>
      <c r="C28" s="54"/>
      <c r="D28" s="54"/>
      <c r="E28" s="17" t="s">
        <v>16</v>
      </c>
      <c r="F28" s="18">
        <f>F27+J28</f>
        <v>2</v>
      </c>
      <c r="G28" s="18">
        <f>G27-(ROUNDDOWN((G27+K28)/12,0)*12)+K28</f>
        <v>10</v>
      </c>
      <c r="H28" s="18">
        <f>H27-(K28*30)</f>
        <v>0</v>
      </c>
      <c r="I28" s="32"/>
      <c r="J28" s="103">
        <f>ROUNDDOWN((G27+K28)/12,0)</f>
        <v>1</v>
      </c>
      <c r="K28" s="103">
        <f>ROUNDDOWN(H27/30,0)</f>
        <v>2</v>
      </c>
      <c r="L28" s="54"/>
      <c r="M28" s="54"/>
      <c r="N28" s="54"/>
    </row>
    <row r="29" spans="1:15" x14ac:dyDescent="0.25">
      <c r="A29" s="54"/>
      <c r="B29" s="54"/>
      <c r="C29" s="54"/>
      <c r="D29" s="54"/>
      <c r="E29" s="19" t="s">
        <v>17</v>
      </c>
      <c r="F29" s="16">
        <f>SUMIFS(F$6:F$25,$E$6:$E$25,"AMBIENTAL",$K$6:$K$25,"SI")</f>
        <v>0</v>
      </c>
      <c r="G29" s="16">
        <f>SUMIFS(G$6:G$25,$E$6:$E$25,"AMBIENTAL",$K$6:$K$25,"SI")</f>
        <v>0</v>
      </c>
      <c r="H29" s="16">
        <f>SUMIFS(H$6:H$25,$E$6:$E$25,"AMBIENTAL",$K$6:$K$25,"SI")</f>
        <v>0</v>
      </c>
      <c r="I29" s="32"/>
      <c r="J29" s="103"/>
      <c r="K29" s="103"/>
      <c r="L29" s="54"/>
      <c r="M29" s="54"/>
      <c r="N29" s="54"/>
    </row>
    <row r="30" spans="1:15" x14ac:dyDescent="0.25">
      <c r="A30" s="54"/>
      <c r="B30" s="54"/>
      <c r="C30" s="54"/>
      <c r="D30" s="54"/>
      <c r="E30" s="20" t="s">
        <v>18</v>
      </c>
      <c r="F30" s="21">
        <f>F29+J30</f>
        <v>0</v>
      </c>
      <c r="G30" s="21">
        <f>G29-(ROUNDDOWN((G29+K30)/12,0)*12)+K30</f>
        <v>0</v>
      </c>
      <c r="H30" s="21">
        <f>H29-(K30*30)</f>
        <v>0</v>
      </c>
      <c r="I30" s="32"/>
      <c r="J30" s="103">
        <f>ROUNDDOWN((G29+K30)/12,0)</f>
        <v>0</v>
      </c>
      <c r="K30" s="103">
        <f>ROUNDDOWN(H29/30,0)</f>
        <v>0</v>
      </c>
      <c r="L30" s="54"/>
      <c r="M30" s="54"/>
      <c r="N30" s="54"/>
    </row>
    <row r="31" spans="1:15" x14ac:dyDescent="0.25">
      <c r="A31" s="54"/>
      <c r="B31" s="54"/>
      <c r="C31" s="54"/>
      <c r="D31" s="54"/>
      <c r="E31" s="19" t="s">
        <v>19</v>
      </c>
      <c r="F31" s="16">
        <f>SUMIFS(F$6:F$25,$E$6:$E$25,"GENERAL",$K$6:$K$25,"SI")</f>
        <v>1</v>
      </c>
      <c r="G31" s="16">
        <f>SUMIFS(G$6:G$25,$E$6:$E$25,"GENERAL",$K$6:$K$25,"SI")</f>
        <v>20</v>
      </c>
      <c r="H31" s="16">
        <f>SUMIFS(H$6:H$25,$E$6:$E$25,"GENERAL",$K$6:$K$25,"SI")</f>
        <v>60</v>
      </c>
      <c r="I31" s="32"/>
      <c r="J31" s="103"/>
      <c r="K31" s="103"/>
      <c r="L31" s="54"/>
      <c r="M31" s="54"/>
      <c r="N31" s="54"/>
    </row>
    <row r="32" spans="1:15" x14ac:dyDescent="0.25">
      <c r="A32" s="54"/>
      <c r="B32" s="54"/>
      <c r="C32" s="54"/>
      <c r="D32" s="54"/>
      <c r="E32" s="22" t="s">
        <v>20</v>
      </c>
      <c r="F32" s="23">
        <f>F31+J32</f>
        <v>2</v>
      </c>
      <c r="G32" s="23">
        <f>G31-(ROUNDDOWN((G31+K32)/12,0)*12)+K32</f>
        <v>10</v>
      </c>
      <c r="H32" s="23">
        <f>H31-(K32*30)</f>
        <v>0</v>
      </c>
      <c r="I32" s="32"/>
      <c r="J32" s="103">
        <f>ROUNDDOWN((G31+K32)/12,0)</f>
        <v>1</v>
      </c>
      <c r="K32" s="103">
        <f>ROUNDDOWN(H31/30,0)</f>
        <v>2</v>
      </c>
      <c r="L32" s="54"/>
      <c r="M32" s="54"/>
      <c r="N32" s="54"/>
    </row>
    <row r="33" spans="1:14" x14ac:dyDescent="0.25">
      <c r="A33" s="137" t="s">
        <v>76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54"/>
      <c r="M33" s="54"/>
      <c r="N33" s="54"/>
    </row>
    <row r="34" spans="1:14" x14ac:dyDescent="0.25">
      <c r="A34" s="54"/>
      <c r="B34" s="54"/>
      <c r="C34" s="54"/>
      <c r="D34" s="54"/>
      <c r="E34" s="54"/>
      <c r="F34" s="54"/>
      <c r="G34" s="88"/>
      <c r="H34" s="87"/>
      <c r="I34" s="87"/>
      <c r="J34" s="54"/>
      <c r="K34" s="85"/>
      <c r="L34" s="54"/>
      <c r="M34" s="54"/>
      <c r="N34" s="54"/>
    </row>
    <row r="35" spans="1:14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14"/>
      <c r="K35" s="85"/>
      <c r="L35" s="54"/>
      <c r="M35" s="54"/>
      <c r="N35" s="54"/>
    </row>
    <row r="36" spans="1:14" ht="15.75" thickBot="1" x14ac:dyDescent="0.3">
      <c r="A36" s="54"/>
      <c r="B36" s="126"/>
      <c r="C36" s="54"/>
      <c r="D36" s="126"/>
      <c r="E36" s="126"/>
      <c r="F36" s="54"/>
      <c r="G36" s="54"/>
      <c r="H36" s="54"/>
      <c r="I36" s="126"/>
      <c r="J36" s="127"/>
      <c r="K36" s="85"/>
      <c r="L36" s="54"/>
      <c r="M36" s="54"/>
      <c r="N36" s="54"/>
    </row>
    <row r="37" spans="1:14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14"/>
      <c r="K37" s="85"/>
      <c r="L37" s="54"/>
      <c r="M37" s="54"/>
      <c r="N37" s="54"/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</row>
    <row r="39" spans="1:14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14"/>
      <c r="K39" s="85"/>
      <c r="L39" s="54"/>
      <c r="M39" s="54"/>
      <c r="N39" s="54"/>
    </row>
    <row r="40" spans="1:14" ht="15.75" thickBot="1" x14ac:dyDescent="0.3">
      <c r="A40" s="54"/>
      <c r="B40" s="126"/>
      <c r="C40" s="54"/>
      <c r="D40" s="126"/>
      <c r="E40" s="126"/>
      <c r="F40" s="54"/>
      <c r="G40" s="54"/>
      <c r="H40" s="54"/>
      <c r="I40" s="126"/>
      <c r="J40" s="127"/>
      <c r="K40" s="85"/>
      <c r="L40" s="54"/>
      <c r="M40" s="54"/>
      <c r="N40" s="54"/>
    </row>
  </sheetData>
  <autoFilter ref="A5:K19"/>
  <sortState ref="A6:K11">
    <sortCondition ref="C6:C11"/>
  </sortState>
  <customSheetViews>
    <customSheetView guid="{DFB4BDB3-5D3E-4DA0-A3F8-EB9B3B103ABC}" scale="91" showGridLines="0" fitToPage="1" showAutoFilter="1">
      <selection sqref="A1:K1"/>
      <pageMargins left="0.70866141732283472" right="0.70866141732283472" top="0.74803149606299213" bottom="0.74803149606299213" header="0.31496062992125984" footer="0.31496062992125984"/>
      <printOptions horizontalCentered="1" verticalCentered="1" gridLines="1"/>
      <pageSetup paperSize="9" scale="65" orientation="landscape" r:id="rId1"/>
      <autoFilter ref="A5:K19"/>
    </customSheetView>
  </customSheetViews>
  <mergeCells count="11">
    <mergeCell ref="J27:K27"/>
    <mergeCell ref="A33:K33"/>
    <mergeCell ref="F3:I3"/>
    <mergeCell ref="A1:K1"/>
    <mergeCell ref="B2:D2"/>
    <mergeCell ref="F2:I2"/>
    <mergeCell ref="J2:K2"/>
    <mergeCell ref="B3:D3"/>
    <mergeCell ref="J3:K4"/>
    <mergeCell ref="B4:D4"/>
    <mergeCell ref="G4:I4"/>
  </mergeCells>
  <conditionalFormatting sqref="F4:G4">
    <cfRule type="containsText" dxfId="53" priority="1" operator="containsText" text="NO">
      <formula>NOT(ISERROR(SEARCH("NO",F4)))</formula>
    </cfRule>
    <cfRule type="containsText" dxfId="52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25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25">
      <formula1>"AMBIENTAL,GENERAL"</formula1>
    </dataValidation>
    <dataValidation type="list" allowBlank="1" showInputMessage="1" showErrorMessage="1" sqref="K6:K25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showGridLines="0" workbookViewId="0">
      <selection sqref="A1:K1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s="1" customFormat="1" ht="18.75" x14ac:dyDescent="0.25">
      <c r="A2" s="55" t="s">
        <v>0</v>
      </c>
      <c r="B2" s="148" t="s">
        <v>103</v>
      </c>
      <c r="C2" s="149"/>
      <c r="D2" s="150"/>
      <c r="E2" s="55" t="s">
        <v>1</v>
      </c>
      <c r="F2" s="151">
        <v>1077858069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s="1" customFormat="1" ht="45" customHeight="1" x14ac:dyDescent="0.25">
      <c r="A3" s="26" t="s">
        <v>69</v>
      </c>
      <c r="B3" s="138" t="s">
        <v>625</v>
      </c>
      <c r="C3" s="139"/>
      <c r="D3" s="140"/>
      <c r="E3" s="26" t="s">
        <v>70</v>
      </c>
      <c r="F3" s="141" t="s">
        <v>626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s="1" customFormat="1" ht="45" x14ac:dyDescent="0.25">
      <c r="A4" s="25" t="s">
        <v>71</v>
      </c>
      <c r="B4" s="144" t="s">
        <v>627</v>
      </c>
      <c r="C4" s="145"/>
      <c r="D4" s="146"/>
      <c r="E4" s="56" t="s">
        <v>2</v>
      </c>
      <c r="F4" s="128" t="str">
        <f>IF(AND(F30&gt;=1,IF(B4&lt;&gt;"",F28&gt;=4,F28&gt;=7)),"SI CUMPLE","NO CUMPLE")</f>
        <v>NO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90" x14ac:dyDescent="0.25">
      <c r="A6" s="30" t="s">
        <v>628</v>
      </c>
      <c r="B6" s="30" t="s">
        <v>629</v>
      </c>
      <c r="C6" s="9">
        <v>41400</v>
      </c>
      <c r="D6" s="8">
        <v>41435</v>
      </c>
      <c r="E6" s="7" t="s">
        <v>116</v>
      </c>
      <c r="F6" s="10">
        <f>DATEDIF(C6,D6+1,"y")</f>
        <v>0</v>
      </c>
      <c r="G6" s="10">
        <f>DATEDIF(C6,D6+1,"ym")</f>
        <v>1</v>
      </c>
      <c r="H6" s="10">
        <f>IF(D6=0,0,DATEDIF(C6,D6+1,"md"))+ROUNDDOWN(I6/8,0)</f>
        <v>5</v>
      </c>
      <c r="I6" s="11">
        <v>0</v>
      </c>
      <c r="J6" s="37" t="s">
        <v>728</v>
      </c>
      <c r="K6" s="101" t="s">
        <v>154</v>
      </c>
      <c r="L6" s="14"/>
      <c r="M6" s="14"/>
      <c r="N6" s="14"/>
    </row>
    <row r="7" spans="1:14" s="1" customFormat="1" ht="90" x14ac:dyDescent="0.25">
      <c r="A7" s="30" t="s">
        <v>630</v>
      </c>
      <c r="B7" s="30" t="s">
        <v>631</v>
      </c>
      <c r="C7" s="9">
        <v>41492</v>
      </c>
      <c r="D7" s="8">
        <v>41705</v>
      </c>
      <c r="E7" s="7" t="s">
        <v>116</v>
      </c>
      <c r="F7" s="10">
        <f>DATEDIF(C7,D7+1,"y")</f>
        <v>0</v>
      </c>
      <c r="G7" s="10">
        <f>DATEDIF(C7,D7+1,"ym")</f>
        <v>7</v>
      </c>
      <c r="H7" s="10">
        <f>IF(D7=0,0,DATEDIF(C7,D7+1,"md"))+ROUNDDOWN(I7/8,0)</f>
        <v>2</v>
      </c>
      <c r="I7" s="11">
        <v>0</v>
      </c>
      <c r="J7" s="37" t="s">
        <v>728</v>
      </c>
      <c r="K7" s="101" t="s">
        <v>154</v>
      </c>
      <c r="L7" s="14"/>
      <c r="M7" s="14"/>
      <c r="N7" s="14"/>
    </row>
    <row r="8" spans="1:14" s="1" customFormat="1" ht="90" x14ac:dyDescent="0.25">
      <c r="A8" s="30" t="s">
        <v>632</v>
      </c>
      <c r="B8" s="30" t="s">
        <v>633</v>
      </c>
      <c r="C8" s="9">
        <v>41781</v>
      </c>
      <c r="D8" s="9">
        <v>42115</v>
      </c>
      <c r="E8" s="7" t="s">
        <v>116</v>
      </c>
      <c r="F8" s="10">
        <f>DATEDIF(C8,D8+1,"y")</f>
        <v>0</v>
      </c>
      <c r="G8" s="10">
        <f>DATEDIF(C8,D8+1,"ym")</f>
        <v>11</v>
      </c>
      <c r="H8" s="10">
        <f>IF(D8=0,0,DATEDIF(C8,D8+1,"md"))+ROUNDDOWN(I8/8,0)</f>
        <v>0</v>
      </c>
      <c r="I8" s="11">
        <v>0</v>
      </c>
      <c r="J8" s="37" t="s">
        <v>728</v>
      </c>
      <c r="K8" s="101" t="s">
        <v>154</v>
      </c>
      <c r="L8" s="14"/>
      <c r="M8" s="14"/>
      <c r="N8" s="14"/>
    </row>
    <row r="9" spans="1:14" s="1" customFormat="1" x14ac:dyDescent="0.25">
      <c r="A9" s="30"/>
      <c r="B9" s="30"/>
      <c r="C9" s="9"/>
      <c r="D9" s="9"/>
      <c r="E9" s="7"/>
      <c r="F9" s="10">
        <f>DATEDIF(C9,D9+1,"y")</f>
        <v>0</v>
      </c>
      <c r="G9" s="10">
        <f>DATEDIF(C9,D9+1,"ym")</f>
        <v>0</v>
      </c>
      <c r="H9" s="10">
        <f>IF(D9=0,0,DATEDIF(C9,D9+1,"md"))+ROUNDDOWN(I9/8,0)</f>
        <v>0</v>
      </c>
      <c r="I9" s="11">
        <v>0</v>
      </c>
      <c r="J9" s="37"/>
      <c r="K9" s="101"/>
      <c r="L9" s="14"/>
      <c r="M9" s="14"/>
      <c r="N9" s="14"/>
    </row>
    <row r="10" spans="1:14" s="1" customFormat="1" x14ac:dyDescent="0.25">
      <c r="A10" s="30"/>
      <c r="B10" s="30"/>
      <c r="C10" s="9"/>
      <c r="D10" s="9"/>
      <c r="E10" s="7"/>
      <c r="F10" s="10">
        <f t="shared" ref="F10:F23" si="0">DATEDIF(C10,D10+1,"y")</f>
        <v>0</v>
      </c>
      <c r="G10" s="10">
        <f t="shared" ref="G10:G23" si="1">DATEDIF(C10,D10+1,"ym")</f>
        <v>0</v>
      </c>
      <c r="H10" s="10">
        <f t="shared" ref="H10:H23" si="2">IF(D10=0,0,DATEDIF(C10,D10+1,"md"))+ROUNDDOWN(I10/8,0)</f>
        <v>0</v>
      </c>
      <c r="I10" s="11">
        <v>0</v>
      </c>
      <c r="J10" s="37"/>
      <c r="K10" s="101"/>
      <c r="L10" s="14"/>
      <c r="M10" s="14"/>
      <c r="N10" s="14"/>
    </row>
    <row r="11" spans="1:14" s="1" customFormat="1" x14ac:dyDescent="0.25">
      <c r="A11" s="30"/>
      <c r="B11" s="30"/>
      <c r="C11" s="9"/>
      <c r="D11" s="9"/>
      <c r="E11" s="7"/>
      <c r="F11" s="10">
        <f t="shared" si="0"/>
        <v>0</v>
      </c>
      <c r="G11" s="10">
        <f t="shared" si="1"/>
        <v>0</v>
      </c>
      <c r="H11" s="10">
        <f t="shared" si="2"/>
        <v>0</v>
      </c>
      <c r="I11" s="11">
        <v>0</v>
      </c>
      <c r="J11" s="37"/>
      <c r="K11" s="101"/>
      <c r="L11" s="14"/>
      <c r="M11" s="14"/>
      <c r="N11" s="14"/>
    </row>
    <row r="12" spans="1:14" s="1" customFormat="1" x14ac:dyDescent="0.25">
      <c r="A12" s="30"/>
      <c r="B12" s="30"/>
      <c r="C12" s="9"/>
      <c r="D12" s="9"/>
      <c r="E12" s="7"/>
      <c r="F12" s="10">
        <f t="shared" si="0"/>
        <v>0</v>
      </c>
      <c r="G12" s="10">
        <f t="shared" si="1"/>
        <v>0</v>
      </c>
      <c r="H12" s="10">
        <f t="shared" si="2"/>
        <v>0</v>
      </c>
      <c r="I12" s="11">
        <v>0</v>
      </c>
      <c r="J12" s="37"/>
      <c r="K12" s="101"/>
      <c r="L12" s="14"/>
      <c r="M12" s="14"/>
      <c r="N12" s="14"/>
    </row>
    <row r="13" spans="1:14" s="1" customFormat="1" x14ac:dyDescent="0.25">
      <c r="A13" s="30"/>
      <c r="B13" s="30"/>
      <c r="C13" s="9"/>
      <c r="D13" s="9"/>
      <c r="E13" s="7"/>
      <c r="F13" s="10">
        <f t="shared" si="0"/>
        <v>0</v>
      </c>
      <c r="G13" s="10">
        <f t="shared" si="1"/>
        <v>0</v>
      </c>
      <c r="H13" s="10">
        <f t="shared" si="2"/>
        <v>0</v>
      </c>
      <c r="I13" s="11">
        <v>0</v>
      </c>
      <c r="J13" s="37"/>
      <c r="K13" s="101"/>
      <c r="L13" s="14"/>
      <c r="M13" s="14"/>
      <c r="N13" s="14"/>
    </row>
    <row r="14" spans="1:14" s="1" customFormat="1" x14ac:dyDescent="0.25">
      <c r="A14" s="30"/>
      <c r="B14" s="30"/>
      <c r="C14" s="9"/>
      <c r="D14" s="9"/>
      <c r="E14" s="7"/>
      <c r="F14" s="10">
        <f t="shared" si="0"/>
        <v>0</v>
      </c>
      <c r="G14" s="10">
        <f t="shared" si="1"/>
        <v>0</v>
      </c>
      <c r="H14" s="10">
        <f t="shared" si="2"/>
        <v>0</v>
      </c>
      <c r="I14" s="11">
        <v>0</v>
      </c>
      <c r="J14" s="37"/>
      <c r="K14" s="101"/>
      <c r="L14" s="14"/>
      <c r="M14" s="14"/>
      <c r="N14" s="14"/>
    </row>
    <row r="15" spans="1:14" s="1" customFormat="1" x14ac:dyDescent="0.25">
      <c r="A15" s="30"/>
      <c r="B15" s="30"/>
      <c r="C15" s="9"/>
      <c r="D15" s="9"/>
      <c r="E15" s="7"/>
      <c r="F15" s="10">
        <f t="shared" si="0"/>
        <v>0</v>
      </c>
      <c r="G15" s="10">
        <f t="shared" si="1"/>
        <v>0</v>
      </c>
      <c r="H15" s="10">
        <f t="shared" si="2"/>
        <v>0</v>
      </c>
      <c r="I15" s="11">
        <v>0</v>
      </c>
      <c r="J15" s="37"/>
      <c r="K15" s="101"/>
      <c r="L15" s="14"/>
      <c r="M15" s="14"/>
      <c r="N15" s="14"/>
    </row>
    <row r="16" spans="1:14" s="1" customFormat="1" x14ac:dyDescent="0.25">
      <c r="A16" s="30"/>
      <c r="B16" s="30"/>
      <c r="C16" s="9"/>
      <c r="D16" s="9"/>
      <c r="E16" s="7"/>
      <c r="F16" s="10">
        <f t="shared" si="0"/>
        <v>0</v>
      </c>
      <c r="G16" s="10">
        <f t="shared" si="1"/>
        <v>0</v>
      </c>
      <c r="H16" s="10">
        <f t="shared" si="2"/>
        <v>0</v>
      </c>
      <c r="I16" s="11">
        <v>0</v>
      </c>
      <c r="J16" s="37"/>
      <c r="K16" s="101"/>
      <c r="L16" s="14"/>
      <c r="M16" s="14"/>
      <c r="N16" s="14"/>
    </row>
    <row r="17" spans="1:15" s="1" customFormat="1" x14ac:dyDescent="0.25">
      <c r="A17" s="30"/>
      <c r="B17" s="30"/>
      <c r="C17" s="9"/>
      <c r="D17" s="9"/>
      <c r="E17" s="7"/>
      <c r="F17" s="10">
        <f t="shared" si="0"/>
        <v>0</v>
      </c>
      <c r="G17" s="10">
        <f t="shared" si="1"/>
        <v>0</v>
      </c>
      <c r="H17" s="10">
        <f t="shared" si="2"/>
        <v>0</v>
      </c>
      <c r="I17" s="11">
        <v>0</v>
      </c>
      <c r="J17" s="37"/>
      <c r="K17" s="101"/>
      <c r="L17" s="14"/>
      <c r="M17" s="14"/>
      <c r="N17" s="14"/>
    </row>
    <row r="18" spans="1:15" x14ac:dyDescent="0.25">
      <c r="A18" s="30"/>
      <c r="B18" s="30"/>
      <c r="C18" s="9"/>
      <c r="D18" s="9"/>
      <c r="E18" s="7"/>
      <c r="F18" s="10">
        <f t="shared" si="0"/>
        <v>0</v>
      </c>
      <c r="G18" s="10">
        <f t="shared" si="1"/>
        <v>0</v>
      </c>
      <c r="H18" s="10">
        <f t="shared" si="2"/>
        <v>0</v>
      </c>
      <c r="I18" s="11">
        <v>0</v>
      </c>
      <c r="J18" s="37"/>
      <c r="K18" s="101"/>
      <c r="L18" s="14"/>
      <c r="M18" s="14"/>
      <c r="N18" s="14"/>
      <c r="O18" s="1"/>
    </row>
    <row r="19" spans="1:15" x14ac:dyDescent="0.25">
      <c r="A19" s="30"/>
      <c r="B19" s="35"/>
      <c r="C19" s="9"/>
      <c r="D19" s="9"/>
      <c r="E19" s="7"/>
      <c r="F19" s="10">
        <f t="shared" si="0"/>
        <v>0</v>
      </c>
      <c r="G19" s="10">
        <f t="shared" si="1"/>
        <v>0</v>
      </c>
      <c r="H19" s="10">
        <f t="shared" si="2"/>
        <v>0</v>
      </c>
      <c r="I19" s="11">
        <v>0</v>
      </c>
      <c r="J19" s="37"/>
      <c r="K19" s="101"/>
      <c r="L19" s="14"/>
      <c r="M19" s="14"/>
      <c r="N19" s="14"/>
    </row>
    <row r="20" spans="1:15" x14ac:dyDescent="0.25">
      <c r="A20" s="30"/>
      <c r="B20" s="35"/>
      <c r="C20" s="9"/>
      <c r="D20" s="9"/>
      <c r="E20" s="7"/>
      <c r="F20" s="10">
        <f t="shared" si="0"/>
        <v>0</v>
      </c>
      <c r="G20" s="10">
        <f t="shared" si="1"/>
        <v>0</v>
      </c>
      <c r="H20" s="10">
        <f t="shared" si="2"/>
        <v>0</v>
      </c>
      <c r="I20" s="11">
        <v>0</v>
      </c>
      <c r="J20" s="37"/>
      <c r="K20" s="101"/>
      <c r="L20" s="14"/>
      <c r="M20" s="14"/>
      <c r="N20" s="14"/>
    </row>
    <row r="21" spans="1:15" x14ac:dyDescent="0.25">
      <c r="A21" s="30"/>
      <c r="B21" s="30"/>
      <c r="C21" s="8"/>
      <c r="D21" s="9"/>
      <c r="E21" s="7"/>
      <c r="F21" s="10">
        <f t="shared" si="0"/>
        <v>0</v>
      </c>
      <c r="G21" s="10">
        <f t="shared" si="1"/>
        <v>0</v>
      </c>
      <c r="H21" s="10">
        <f t="shared" si="2"/>
        <v>0</v>
      </c>
      <c r="I21" s="11">
        <v>0</v>
      </c>
      <c r="J21" s="37"/>
      <c r="K21" s="101"/>
      <c r="L21" s="14"/>
      <c r="M21" s="14"/>
      <c r="N21" s="14"/>
    </row>
    <row r="22" spans="1:15" ht="15" customHeight="1" x14ac:dyDescent="0.25">
      <c r="A22" s="30"/>
      <c r="B22" s="30"/>
      <c r="C22" s="9"/>
      <c r="D22" s="9"/>
      <c r="E22" s="7"/>
      <c r="F22" s="10">
        <f t="shared" si="0"/>
        <v>0</v>
      </c>
      <c r="G22" s="10">
        <f t="shared" si="1"/>
        <v>0</v>
      </c>
      <c r="H22" s="10">
        <f t="shared" si="2"/>
        <v>0</v>
      </c>
      <c r="I22" s="11">
        <v>0</v>
      </c>
      <c r="J22" s="37"/>
      <c r="K22" s="101"/>
      <c r="L22" s="14"/>
      <c r="M22" s="14"/>
      <c r="N22" s="14"/>
    </row>
    <row r="23" spans="1:15" x14ac:dyDescent="0.25">
      <c r="A23" s="30"/>
      <c r="B23" s="30"/>
      <c r="C23" s="9"/>
      <c r="D23" s="9"/>
      <c r="E23" s="7"/>
      <c r="F23" s="10">
        <f t="shared" si="0"/>
        <v>0</v>
      </c>
      <c r="G23" s="10">
        <f t="shared" si="1"/>
        <v>0</v>
      </c>
      <c r="H23" s="10">
        <f t="shared" si="2"/>
        <v>0</v>
      </c>
      <c r="I23" s="11">
        <v>0</v>
      </c>
      <c r="J23" s="37"/>
      <c r="K23" s="101"/>
      <c r="L23" s="14"/>
      <c r="M23" s="14"/>
      <c r="N23" s="14"/>
    </row>
    <row r="24" spans="1:15" x14ac:dyDescent="0.25">
      <c r="A24" s="30"/>
      <c r="B24" s="30"/>
      <c r="C24" s="9"/>
      <c r="D24" s="9"/>
      <c r="E24" s="7"/>
      <c r="F24" s="10">
        <f>DATEDIF(C24,D24+1,"y")</f>
        <v>0</v>
      </c>
      <c r="G24" s="10">
        <f>DATEDIF(C24,D24+1,"ym")</f>
        <v>0</v>
      </c>
      <c r="H24" s="10">
        <f>IF(D24=0,0,DATEDIF(C24,D24+1,"md"))+ROUNDDOWN(I24/8,0)</f>
        <v>0</v>
      </c>
      <c r="I24" s="11">
        <v>0</v>
      </c>
      <c r="J24" s="37"/>
      <c r="K24" s="101"/>
      <c r="L24" s="14"/>
      <c r="M24" s="14"/>
      <c r="N24" s="14"/>
    </row>
    <row r="25" spans="1:15" x14ac:dyDescent="0.25">
      <c r="A25" s="36"/>
      <c r="B25" s="36"/>
      <c r="C25" s="28"/>
      <c r="D25" s="28"/>
      <c r="E25" s="28"/>
      <c r="F25" s="10">
        <f>DATEDIF(C25,D25+1,"y")</f>
        <v>0</v>
      </c>
      <c r="G25" s="10">
        <f>DATEDIF(C25,D25+1,"ym")</f>
        <v>0</v>
      </c>
      <c r="H25" s="10">
        <f>IF(D25=0,0,DATEDIF(C25,D25+1,"md"))+ROUNDDOWN(I25/8,0)</f>
        <v>0</v>
      </c>
      <c r="I25" s="11">
        <v>0</v>
      </c>
      <c r="J25" s="38"/>
      <c r="K25" s="102"/>
      <c r="L25" s="14"/>
      <c r="M25" s="14"/>
      <c r="N25" s="14"/>
    </row>
    <row r="26" spans="1:15" x14ac:dyDescent="0.25">
      <c r="A26" s="54"/>
      <c r="B26" s="54"/>
      <c r="C26" s="54"/>
      <c r="D26" s="54"/>
      <c r="E26" s="54"/>
      <c r="F26" s="12"/>
      <c r="G26" s="13"/>
      <c r="H26" s="13"/>
      <c r="I26" s="13"/>
      <c r="J26" s="14"/>
      <c r="K26" s="86"/>
      <c r="L26" s="14"/>
      <c r="M26" s="14"/>
      <c r="N26" s="14"/>
    </row>
    <row r="27" spans="1:15" x14ac:dyDescent="0.25">
      <c r="A27" s="54"/>
      <c r="B27" s="54"/>
      <c r="C27" s="54"/>
      <c r="D27" s="54"/>
      <c r="E27" s="15" t="s">
        <v>14</v>
      </c>
      <c r="F27" s="16">
        <f>SUMIFS(F$6:F$25,$K$6:K25,"SI")</f>
        <v>0</v>
      </c>
      <c r="G27" s="16">
        <f>SUMIFS(G$6:G$25,$K$6:$K$25,"SI")</f>
        <v>19</v>
      </c>
      <c r="H27" s="16">
        <f>SUMIFS(H$6:H$25,$K$6:$K$25,"SI")</f>
        <v>7</v>
      </c>
      <c r="I27" s="32"/>
      <c r="J27" s="162" t="s">
        <v>15</v>
      </c>
      <c r="K27" s="162"/>
      <c r="L27" s="14"/>
      <c r="M27" s="14"/>
      <c r="N27" s="14"/>
    </row>
    <row r="28" spans="1:15" x14ac:dyDescent="0.25">
      <c r="A28" s="54"/>
      <c r="B28" s="54"/>
      <c r="C28" s="54"/>
      <c r="D28" s="54"/>
      <c r="E28" s="17" t="s">
        <v>16</v>
      </c>
      <c r="F28" s="18">
        <f>F27+J28</f>
        <v>1</v>
      </c>
      <c r="G28" s="18">
        <f>G27-(ROUNDDOWN((G27+K28)/12,0)*12)+K28</f>
        <v>7</v>
      </c>
      <c r="H28" s="18">
        <f>H27-(K28*30)</f>
        <v>7</v>
      </c>
      <c r="I28" s="32"/>
      <c r="J28" s="103">
        <f>ROUNDDOWN((G27+K28)/12,0)</f>
        <v>1</v>
      </c>
      <c r="K28" s="103">
        <f>ROUNDDOWN(H27/30,0)</f>
        <v>0</v>
      </c>
      <c r="L28" s="54"/>
      <c r="M28" s="54"/>
      <c r="N28" s="54"/>
    </row>
    <row r="29" spans="1:15" x14ac:dyDescent="0.25">
      <c r="A29" s="54"/>
      <c r="B29" s="54"/>
      <c r="C29" s="54"/>
      <c r="D29" s="54"/>
      <c r="E29" s="19" t="s">
        <v>17</v>
      </c>
      <c r="F29" s="16">
        <f>SUMIFS(F$6:F$25,$E$6:$E$25,"AMBIENTAL",$K$6:$K$25,"SI")</f>
        <v>0</v>
      </c>
      <c r="G29" s="16">
        <f>SUMIFS(G$6:G$25,$E$6:$E$25,"AMBIENTAL",$K$6:$K$25,"SI")</f>
        <v>0</v>
      </c>
      <c r="H29" s="16">
        <f>SUMIFS(H$6:H$25,$E$6:$E$25,"AMBIENTAL",$K$6:$K$25,"SI")</f>
        <v>0</v>
      </c>
      <c r="I29" s="32"/>
      <c r="J29" s="103"/>
      <c r="K29" s="103"/>
      <c r="L29" s="54"/>
      <c r="M29" s="54"/>
      <c r="N29" s="54"/>
    </row>
    <row r="30" spans="1:15" x14ac:dyDescent="0.25">
      <c r="A30" s="54"/>
      <c r="B30" s="54"/>
      <c r="C30" s="54"/>
      <c r="D30" s="54"/>
      <c r="E30" s="20" t="s">
        <v>18</v>
      </c>
      <c r="F30" s="21">
        <f>F29+J30</f>
        <v>0</v>
      </c>
      <c r="G30" s="21">
        <f>G29-(ROUNDDOWN((G29+K30)/12,0)*12)+K30</f>
        <v>0</v>
      </c>
      <c r="H30" s="21">
        <f>H29-(K30*30)</f>
        <v>0</v>
      </c>
      <c r="I30" s="32"/>
      <c r="J30" s="103">
        <f>ROUNDDOWN((G29+K30)/12,0)</f>
        <v>0</v>
      </c>
      <c r="K30" s="103">
        <f>ROUNDDOWN(H29/30,0)</f>
        <v>0</v>
      </c>
      <c r="L30" s="54"/>
      <c r="M30" s="54"/>
      <c r="N30" s="54"/>
    </row>
    <row r="31" spans="1:15" x14ac:dyDescent="0.25">
      <c r="A31" s="54"/>
      <c r="B31" s="54"/>
      <c r="C31" s="54"/>
      <c r="D31" s="54"/>
      <c r="E31" s="19" t="s">
        <v>19</v>
      </c>
      <c r="F31" s="16">
        <f>SUMIFS(F$6:F$25,$E$6:$E$25,"GENERAL",$K$6:$K$25,"SI")</f>
        <v>0</v>
      </c>
      <c r="G31" s="16">
        <f>SUMIFS(G$6:G$25,$E$6:$E$25,"GENERAL",$K$6:$K$25,"SI")</f>
        <v>19</v>
      </c>
      <c r="H31" s="16">
        <f>SUMIFS(H$6:H$25,$E$6:$E$25,"GENERAL",$K$6:$K$25,"SI")</f>
        <v>7</v>
      </c>
      <c r="I31" s="32"/>
      <c r="J31" s="103"/>
      <c r="K31" s="103"/>
      <c r="L31" s="54"/>
      <c r="M31" s="54"/>
      <c r="N31" s="54"/>
    </row>
    <row r="32" spans="1:15" x14ac:dyDescent="0.25">
      <c r="A32" s="54"/>
      <c r="B32" s="54"/>
      <c r="C32" s="54"/>
      <c r="D32" s="54"/>
      <c r="E32" s="22" t="s">
        <v>20</v>
      </c>
      <c r="F32" s="23">
        <f>F31+J32</f>
        <v>1</v>
      </c>
      <c r="G32" s="23">
        <f>G31-(ROUNDDOWN((G31+K32)/12,0)*12)+K32</f>
        <v>7</v>
      </c>
      <c r="H32" s="23">
        <f>H31-(K32*30)</f>
        <v>7</v>
      </c>
      <c r="I32" s="32"/>
      <c r="J32" s="103">
        <f>ROUNDDOWN((G31+K32)/12,0)</f>
        <v>1</v>
      </c>
      <c r="K32" s="103">
        <f>ROUNDDOWN(H31/30,0)</f>
        <v>0</v>
      </c>
      <c r="L32" s="54"/>
      <c r="M32" s="54"/>
      <c r="N32" s="54"/>
    </row>
    <row r="33" spans="1:14" x14ac:dyDescent="0.25">
      <c r="A33" s="137" t="s">
        <v>76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54"/>
      <c r="M33" s="54"/>
      <c r="N33" s="54"/>
    </row>
    <row r="34" spans="1:14" x14ac:dyDescent="0.25">
      <c r="A34" s="54"/>
      <c r="B34" s="54"/>
      <c r="C34" s="54"/>
      <c r="D34" s="54"/>
      <c r="E34" s="54"/>
      <c r="F34" s="54"/>
      <c r="G34" s="88"/>
      <c r="H34" s="87"/>
      <c r="I34" s="87"/>
      <c r="J34" s="54"/>
      <c r="K34" s="85"/>
      <c r="L34" s="54"/>
      <c r="M34" s="54"/>
      <c r="N34" s="54"/>
    </row>
    <row r="35" spans="1:14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14"/>
      <c r="K35" s="85"/>
      <c r="L35" s="54"/>
      <c r="M35" s="54"/>
      <c r="N35" s="54"/>
    </row>
    <row r="36" spans="1:14" ht="15.75" thickBot="1" x14ac:dyDescent="0.3">
      <c r="A36" s="54"/>
      <c r="B36" s="126"/>
      <c r="C36" s="54"/>
      <c r="D36" s="126"/>
      <c r="E36" s="126"/>
      <c r="F36" s="54"/>
      <c r="G36" s="54"/>
      <c r="H36" s="54"/>
      <c r="I36" s="126"/>
      <c r="J36" s="127"/>
      <c r="K36" s="85"/>
      <c r="L36" s="54"/>
      <c r="M36" s="54"/>
      <c r="N36" s="54"/>
    </row>
    <row r="37" spans="1:14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14"/>
      <c r="K37" s="85"/>
      <c r="L37" s="54"/>
      <c r="M37" s="54"/>
      <c r="N37" s="54"/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</row>
    <row r="39" spans="1:14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14"/>
      <c r="K39" s="85"/>
      <c r="L39" s="54"/>
      <c r="M39" s="54"/>
      <c r="N39" s="54"/>
    </row>
    <row r="40" spans="1:14" ht="15.75" thickBot="1" x14ac:dyDescent="0.3">
      <c r="A40" s="54"/>
      <c r="B40" s="126"/>
      <c r="C40" s="54"/>
      <c r="D40" s="126"/>
      <c r="E40" s="126"/>
      <c r="F40" s="54"/>
      <c r="G40" s="54"/>
      <c r="H40" s="54"/>
      <c r="I40" s="126"/>
      <c r="J40" s="127"/>
      <c r="K40" s="85"/>
      <c r="L40" s="54"/>
      <c r="M40" s="54"/>
      <c r="N40" s="54"/>
    </row>
    <row r="41" spans="1:14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14"/>
      <c r="K41" s="85"/>
      <c r="L41" s="54"/>
      <c r="M41" s="54"/>
      <c r="N41" s="54"/>
    </row>
  </sheetData>
  <autoFilter ref="A5:K15"/>
  <customSheetViews>
    <customSheetView guid="{DFB4BDB3-5D3E-4DA0-A3F8-EB9B3B103ABC}" showGridLines="0" fitToPage="1" showAutoFilter="1">
      <selection sqref="A1:K1"/>
      <pageMargins left="0.25" right="0.25" top="0.75" bottom="0.75" header="0.3" footer="0.3"/>
      <printOptions horizontalCentered="1" verticalCentered="1" gridLines="1"/>
      <pageSetup scale="55" orientation="landscape" r:id="rId1"/>
      <autoFilter ref="A5:K15"/>
    </customSheetView>
  </customSheetViews>
  <mergeCells count="11">
    <mergeCell ref="J27:K27"/>
    <mergeCell ref="A33:K33"/>
    <mergeCell ref="A1:K1"/>
    <mergeCell ref="B2:D2"/>
    <mergeCell ref="F2:I2"/>
    <mergeCell ref="J2:K2"/>
    <mergeCell ref="B3:D3"/>
    <mergeCell ref="F3:I3"/>
    <mergeCell ref="J3:K4"/>
    <mergeCell ref="B4:D4"/>
    <mergeCell ref="G4:I4"/>
  </mergeCells>
  <conditionalFormatting sqref="F4:G4">
    <cfRule type="containsText" dxfId="51" priority="1" operator="containsText" text="NO">
      <formula>NOT(ISERROR(SEARCH("NO",F4)))</formula>
    </cfRule>
    <cfRule type="containsText" dxfId="50" priority="2" operator="containsText" text="SI">
      <formula>NOT(ISERROR(SEARCH("SI",F4)))</formula>
    </cfRule>
  </conditionalFormatting>
  <dataValidations count="3">
    <dataValidation type="date" operator="greaterThan" allowBlank="1" showInputMessage="1" showErrorMessage="1" errorTitle="OJO" error="NO SE HA DIGITADO UNA FECHA VÁLIDA DD/MM/AA" promptTitle="POR FAVOR" prompt="Debe digitar una fecha DD/MM/AA" sqref="C6:D25">
      <formula1>1900</formula1>
    </dataValidation>
    <dataValidation type="list" allowBlank="1" showInputMessage="1" showErrorMessage="1" error="DEBE DIGITAR SI ES AMBIENTAL O SI ES GENERAL" promptTitle="POR FAVOR" prompt="DIGITE SI ES AMBIENTAL O SI ES GENERAL" sqref="E6:E25">
      <formula1>"AMBIENTAL,GENERAL"</formula1>
    </dataValidation>
    <dataValidation type="list" allowBlank="1" showInputMessage="1" showErrorMessage="1" sqref="K6:K25">
      <formula1>"SI,NO"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25" right="0.25" top="0.75" bottom="0.75" header="0.3" footer="0.3"/>
  <pageSetup scale="55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showGridLines="0" workbookViewId="0">
      <selection sqref="A1:K1"/>
    </sheetView>
  </sheetViews>
  <sheetFormatPr baseColWidth="10" defaultRowHeight="15" x14ac:dyDescent="0.25"/>
  <cols>
    <col min="1" max="1" width="26.7109375" style="3" customWidth="1"/>
    <col min="2" max="2" width="31.85546875" style="3" customWidth="1"/>
    <col min="3" max="3" width="15" style="3" customWidth="1"/>
    <col min="4" max="4" width="21.5703125" style="3" bestFit="1" customWidth="1"/>
    <col min="5" max="5" width="29.85546875" style="3" bestFit="1" customWidth="1"/>
    <col min="6" max="9" width="11.42578125" style="3"/>
    <col min="10" max="10" width="36.28515625" style="1" customWidth="1"/>
    <col min="11" max="11" width="11.42578125" style="2"/>
    <col min="12" max="13" width="11.5703125" style="3" bestFit="1" customWidth="1"/>
    <col min="14" max="16384" width="11.42578125" style="3"/>
  </cols>
  <sheetData>
    <row r="1" spans="1:14" ht="18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54"/>
      <c r="M1" s="54"/>
      <c r="N1" s="54"/>
    </row>
    <row r="2" spans="1:14" s="1" customFormat="1" ht="18.75" x14ac:dyDescent="0.25">
      <c r="A2" s="55" t="s">
        <v>0</v>
      </c>
      <c r="B2" s="148" t="s">
        <v>102</v>
      </c>
      <c r="C2" s="149"/>
      <c r="D2" s="150"/>
      <c r="E2" s="55" t="s">
        <v>1</v>
      </c>
      <c r="F2" s="151">
        <v>43618036</v>
      </c>
      <c r="G2" s="152"/>
      <c r="H2" s="152"/>
      <c r="I2" s="153"/>
      <c r="J2" s="154" t="s">
        <v>72</v>
      </c>
      <c r="K2" s="155"/>
      <c r="L2" s="54"/>
      <c r="M2" s="54"/>
      <c r="N2" s="54"/>
    </row>
    <row r="3" spans="1:14" s="1" customFormat="1" ht="45" customHeight="1" x14ac:dyDescent="0.25">
      <c r="A3" s="26" t="s">
        <v>69</v>
      </c>
      <c r="B3" s="138" t="s">
        <v>598</v>
      </c>
      <c r="C3" s="139"/>
      <c r="D3" s="140"/>
      <c r="E3" s="26" t="s">
        <v>70</v>
      </c>
      <c r="F3" s="141" t="s">
        <v>599</v>
      </c>
      <c r="G3" s="142"/>
      <c r="H3" s="142"/>
      <c r="I3" s="143"/>
      <c r="J3" s="156" t="s">
        <v>73</v>
      </c>
      <c r="K3" s="157"/>
      <c r="L3" s="54"/>
      <c r="M3" s="54"/>
      <c r="N3" s="54"/>
    </row>
    <row r="4" spans="1:14" s="1" customFormat="1" ht="45" x14ac:dyDescent="0.25">
      <c r="A4" s="25" t="s">
        <v>71</v>
      </c>
      <c r="B4" s="144" t="s">
        <v>600</v>
      </c>
      <c r="C4" s="145"/>
      <c r="D4" s="146"/>
      <c r="E4" s="56" t="s">
        <v>2</v>
      </c>
      <c r="F4" s="128" t="str">
        <f>IF(AND(F30&gt;=1,IF(B4&lt;&gt;"",F28&gt;=4,F28&gt;=7)),"SI CUMPLE","NO CUMPLE")</f>
        <v>SI CUMPLE</v>
      </c>
      <c r="G4" s="160"/>
      <c r="H4" s="160"/>
      <c r="I4" s="161"/>
      <c r="J4" s="158"/>
      <c r="K4" s="159"/>
      <c r="L4" s="54"/>
      <c r="M4" s="54"/>
      <c r="N4" s="54"/>
    </row>
    <row r="5" spans="1:14" s="6" customFormat="1" ht="22.5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  <c r="K5" s="4" t="s">
        <v>13</v>
      </c>
    </row>
    <row r="6" spans="1:14" s="1" customFormat="1" ht="105" x14ac:dyDescent="0.25">
      <c r="A6" s="30" t="s">
        <v>601</v>
      </c>
      <c r="B6" s="30" t="s">
        <v>602</v>
      </c>
      <c r="C6" s="9">
        <v>41730</v>
      </c>
      <c r="D6" s="8">
        <v>42124</v>
      </c>
      <c r="E6" s="7" t="s">
        <v>116</v>
      </c>
      <c r="F6" s="10">
        <f>DATEDIF(C6,D6+1,"y")</f>
        <v>1</v>
      </c>
      <c r="G6" s="10">
        <f>DATEDIF(C6,D6+1,"ym")</f>
        <v>1</v>
      </c>
      <c r="H6" s="10">
        <f>IF(D6=0,0,DATEDIF(C6,D6+1,"md"))+ROUNDDOWN(I6/8,0)</f>
        <v>0</v>
      </c>
      <c r="I6" s="11">
        <v>0</v>
      </c>
      <c r="J6" s="37"/>
      <c r="K6" s="101" t="s">
        <v>154</v>
      </c>
      <c r="L6" s="14"/>
      <c r="M6" s="14"/>
      <c r="N6" s="14"/>
    </row>
    <row r="7" spans="1:14" s="1" customFormat="1" ht="75" x14ac:dyDescent="0.25">
      <c r="A7" s="30" t="s">
        <v>603</v>
      </c>
      <c r="B7" s="30" t="s">
        <v>604</v>
      </c>
      <c r="C7" s="9">
        <v>41323</v>
      </c>
      <c r="D7" s="8">
        <v>41728</v>
      </c>
      <c r="E7" s="7" t="s">
        <v>116</v>
      </c>
      <c r="F7" s="10">
        <f>DATEDIF(C7,D7+1,"y")</f>
        <v>1</v>
      </c>
      <c r="G7" s="10">
        <f>DATEDIF(C7,D7+1,"ym")</f>
        <v>1</v>
      </c>
      <c r="H7" s="10">
        <f>IF(D7=0,0,DATEDIF(C7,D7+1,"md"))+ROUNDDOWN(I7/8,0)</f>
        <v>13</v>
      </c>
      <c r="I7" s="11">
        <v>0</v>
      </c>
      <c r="J7" s="37"/>
      <c r="K7" s="101" t="s">
        <v>154</v>
      </c>
      <c r="L7" s="14"/>
      <c r="M7" s="14"/>
      <c r="N7" s="14"/>
    </row>
    <row r="8" spans="1:14" s="1" customFormat="1" ht="135" x14ac:dyDescent="0.25">
      <c r="A8" s="30" t="s">
        <v>605</v>
      </c>
      <c r="B8" s="30" t="s">
        <v>606</v>
      </c>
      <c r="C8" s="9">
        <v>40946</v>
      </c>
      <c r="D8" s="9">
        <v>41322</v>
      </c>
      <c r="E8" s="7" t="s">
        <v>149</v>
      </c>
      <c r="F8" s="10">
        <f>DATEDIF(C8,D8+1,"y")</f>
        <v>1</v>
      </c>
      <c r="G8" s="10">
        <f>DATEDIF(C8,D8+1,"ym")</f>
        <v>0</v>
      </c>
      <c r="H8" s="10">
        <f>IF(D8=0,0,DATEDIF(C8,D8+1,"md"))+ROUNDDOWN(I8/8,0)</f>
        <v>11</v>
      </c>
      <c r="I8" s="11">
        <v>0</v>
      </c>
      <c r="J8" s="37"/>
      <c r="K8" s="101" t="s">
        <v>154</v>
      </c>
      <c r="L8" s="14"/>
      <c r="M8" s="14"/>
      <c r="N8" s="14"/>
    </row>
    <row r="9" spans="1:14" s="1" customFormat="1" ht="120" x14ac:dyDescent="0.25">
      <c r="A9" s="30" t="s">
        <v>607</v>
      </c>
      <c r="B9" s="30" t="s">
        <v>608</v>
      </c>
      <c r="C9" s="9">
        <v>40812</v>
      </c>
      <c r="D9" s="9">
        <v>40903</v>
      </c>
      <c r="E9" s="7" t="s">
        <v>149</v>
      </c>
      <c r="F9" s="10">
        <f>DATEDIF(C9,D9+1,"y")</f>
        <v>0</v>
      </c>
      <c r="G9" s="10">
        <f>DATEDIF(C9,D9+1,"ym")</f>
        <v>3</v>
      </c>
      <c r="H9" s="10">
        <f>IF(D9=0,0,DATEDIF(C9,D9+1,"md"))+ROUNDDOWN(I9/8,0)</f>
        <v>1</v>
      </c>
      <c r="I9" s="11">
        <v>0</v>
      </c>
      <c r="J9" s="37"/>
      <c r="K9" s="101" t="s">
        <v>154</v>
      </c>
      <c r="L9" s="14"/>
      <c r="M9" s="14"/>
      <c r="N9" s="14"/>
    </row>
    <row r="10" spans="1:14" s="1" customFormat="1" ht="45" x14ac:dyDescent="0.25">
      <c r="A10" s="30" t="s">
        <v>605</v>
      </c>
      <c r="B10" s="30" t="s">
        <v>609</v>
      </c>
      <c r="C10" s="9">
        <v>40668</v>
      </c>
      <c r="D10" s="9">
        <v>40811</v>
      </c>
      <c r="E10" s="7" t="s">
        <v>116</v>
      </c>
      <c r="F10" s="10">
        <f t="shared" ref="F10:F23" si="0">DATEDIF(C10,D10+1,"y")</f>
        <v>0</v>
      </c>
      <c r="G10" s="10">
        <f t="shared" ref="G10:G23" si="1">DATEDIF(C10,D10+1,"ym")</f>
        <v>4</v>
      </c>
      <c r="H10" s="10">
        <f t="shared" ref="H10:H23" si="2">IF(D10=0,0,DATEDIF(C10,D10+1,"md"))+ROUNDDOWN(I10/8,0)</f>
        <v>21</v>
      </c>
      <c r="I10" s="11">
        <v>0</v>
      </c>
      <c r="J10" s="37"/>
      <c r="K10" s="101" t="s">
        <v>154</v>
      </c>
      <c r="L10" s="14"/>
      <c r="M10" s="14"/>
      <c r="N10" s="14"/>
    </row>
    <row r="11" spans="1:14" s="1" customFormat="1" ht="60" x14ac:dyDescent="0.25">
      <c r="A11" s="30" t="s">
        <v>610</v>
      </c>
      <c r="B11" s="30" t="s">
        <v>611</v>
      </c>
      <c r="C11" s="9">
        <v>40403</v>
      </c>
      <c r="D11" s="9">
        <v>40552</v>
      </c>
      <c r="E11" s="7" t="s">
        <v>149</v>
      </c>
      <c r="F11" s="10">
        <f t="shared" si="0"/>
        <v>0</v>
      </c>
      <c r="G11" s="10">
        <f t="shared" si="1"/>
        <v>4</v>
      </c>
      <c r="H11" s="10">
        <f t="shared" si="2"/>
        <v>28</v>
      </c>
      <c r="I11" s="11">
        <v>0</v>
      </c>
      <c r="J11" s="37"/>
      <c r="K11" s="101" t="s">
        <v>154</v>
      </c>
      <c r="L11" s="14"/>
      <c r="M11" s="14"/>
      <c r="N11" s="14"/>
    </row>
    <row r="12" spans="1:14" s="1" customFormat="1" ht="60" x14ac:dyDescent="0.25">
      <c r="A12" s="30" t="s">
        <v>610</v>
      </c>
      <c r="B12" s="30" t="s">
        <v>612</v>
      </c>
      <c r="C12" s="9">
        <v>39960</v>
      </c>
      <c r="D12" s="9">
        <v>40379</v>
      </c>
      <c r="E12" s="7" t="s">
        <v>149</v>
      </c>
      <c r="F12" s="10">
        <f t="shared" si="0"/>
        <v>1</v>
      </c>
      <c r="G12" s="10">
        <f t="shared" si="1"/>
        <v>1</v>
      </c>
      <c r="H12" s="10">
        <f t="shared" si="2"/>
        <v>24</v>
      </c>
      <c r="I12" s="11">
        <v>0</v>
      </c>
      <c r="J12" s="37"/>
      <c r="K12" s="101" t="s">
        <v>154</v>
      </c>
      <c r="L12" s="14"/>
      <c r="M12" s="14"/>
      <c r="N12" s="14"/>
    </row>
    <row r="13" spans="1:14" s="1" customFormat="1" ht="90" x14ac:dyDescent="0.25">
      <c r="A13" s="30" t="s">
        <v>610</v>
      </c>
      <c r="B13" s="30" t="s">
        <v>613</v>
      </c>
      <c r="C13" s="9">
        <v>39519</v>
      </c>
      <c r="D13" s="9">
        <v>39883</v>
      </c>
      <c r="E13" s="7" t="s">
        <v>149</v>
      </c>
      <c r="F13" s="10">
        <f t="shared" si="0"/>
        <v>1</v>
      </c>
      <c r="G13" s="10">
        <f t="shared" si="1"/>
        <v>0</v>
      </c>
      <c r="H13" s="10">
        <f t="shared" si="2"/>
        <v>0</v>
      </c>
      <c r="I13" s="11">
        <v>0</v>
      </c>
      <c r="J13" s="37"/>
      <c r="K13" s="101" t="s">
        <v>154</v>
      </c>
      <c r="L13" s="14"/>
      <c r="M13" s="14"/>
      <c r="N13" s="14"/>
    </row>
    <row r="14" spans="1:14" s="1" customFormat="1" ht="90" x14ac:dyDescent="0.25">
      <c r="A14" s="30" t="s">
        <v>610</v>
      </c>
      <c r="B14" s="30" t="s">
        <v>614</v>
      </c>
      <c r="C14" s="9">
        <v>39315</v>
      </c>
      <c r="D14" s="9">
        <v>39434</v>
      </c>
      <c r="E14" s="7" t="s">
        <v>149</v>
      </c>
      <c r="F14" s="10">
        <f t="shared" si="0"/>
        <v>0</v>
      </c>
      <c r="G14" s="10">
        <f t="shared" si="1"/>
        <v>3</v>
      </c>
      <c r="H14" s="10">
        <f t="shared" si="2"/>
        <v>28</v>
      </c>
      <c r="I14" s="11">
        <v>0</v>
      </c>
      <c r="J14" s="37"/>
      <c r="K14" s="101" t="s">
        <v>154</v>
      </c>
      <c r="L14" s="14"/>
      <c r="M14" s="14"/>
      <c r="N14" s="14"/>
    </row>
    <row r="15" spans="1:14" s="1" customFormat="1" ht="120" x14ac:dyDescent="0.25">
      <c r="A15" s="30" t="s">
        <v>530</v>
      </c>
      <c r="B15" s="30" t="s">
        <v>615</v>
      </c>
      <c r="C15" s="9">
        <v>38427</v>
      </c>
      <c r="D15" s="9">
        <v>38563</v>
      </c>
      <c r="E15" s="7" t="s">
        <v>149</v>
      </c>
      <c r="F15" s="10">
        <f t="shared" si="0"/>
        <v>0</v>
      </c>
      <c r="G15" s="10">
        <f t="shared" si="1"/>
        <v>4</v>
      </c>
      <c r="H15" s="10">
        <f t="shared" si="2"/>
        <v>15</v>
      </c>
      <c r="I15" s="11">
        <v>0</v>
      </c>
      <c r="J15" s="37"/>
      <c r="K15" s="101" t="s">
        <v>154</v>
      </c>
      <c r="L15" s="14"/>
      <c r="M15" s="14"/>
      <c r="N15" s="14"/>
    </row>
    <row r="16" spans="1:14" s="1" customFormat="1" ht="105" x14ac:dyDescent="0.25">
      <c r="A16" s="30" t="s">
        <v>530</v>
      </c>
      <c r="B16" s="30" t="s">
        <v>616</v>
      </c>
      <c r="C16" s="9">
        <v>38119</v>
      </c>
      <c r="D16" s="9">
        <v>38339</v>
      </c>
      <c r="E16" s="7" t="s">
        <v>149</v>
      </c>
      <c r="F16" s="10">
        <f t="shared" si="0"/>
        <v>0</v>
      </c>
      <c r="G16" s="10">
        <f t="shared" si="1"/>
        <v>7</v>
      </c>
      <c r="H16" s="10">
        <f t="shared" si="2"/>
        <v>7</v>
      </c>
      <c r="I16" s="11">
        <v>0</v>
      </c>
      <c r="J16" s="37"/>
      <c r="K16" s="101" t="s">
        <v>154</v>
      </c>
      <c r="L16" s="14"/>
      <c r="M16" s="14"/>
      <c r="N16" s="14"/>
    </row>
    <row r="17" spans="1:15" s="1" customFormat="1" ht="75" x14ac:dyDescent="0.25">
      <c r="A17" s="30" t="s">
        <v>530</v>
      </c>
      <c r="B17" s="30" t="s">
        <v>617</v>
      </c>
      <c r="C17" s="9">
        <v>37720</v>
      </c>
      <c r="D17" s="9">
        <v>37749</v>
      </c>
      <c r="E17" s="7" t="s">
        <v>149</v>
      </c>
      <c r="F17" s="10">
        <f t="shared" si="0"/>
        <v>0</v>
      </c>
      <c r="G17" s="10">
        <f t="shared" si="1"/>
        <v>1</v>
      </c>
      <c r="H17" s="10">
        <f t="shared" si="2"/>
        <v>0</v>
      </c>
      <c r="I17" s="11">
        <v>0</v>
      </c>
      <c r="J17" s="37"/>
      <c r="K17" s="101" t="s">
        <v>154</v>
      </c>
      <c r="L17" s="14"/>
      <c r="M17" s="14"/>
      <c r="N17" s="14"/>
    </row>
    <row r="18" spans="1:15" s="1" customFormat="1" ht="90" x14ac:dyDescent="0.25">
      <c r="A18" s="30" t="s">
        <v>530</v>
      </c>
      <c r="B18" s="30" t="s">
        <v>618</v>
      </c>
      <c r="C18" s="9">
        <v>37617</v>
      </c>
      <c r="D18" s="9">
        <v>37652</v>
      </c>
      <c r="E18" s="7" t="s">
        <v>149</v>
      </c>
      <c r="F18" s="10">
        <f t="shared" si="0"/>
        <v>0</v>
      </c>
      <c r="G18" s="10">
        <f t="shared" si="1"/>
        <v>1</v>
      </c>
      <c r="H18" s="10">
        <f t="shared" si="2"/>
        <v>5</v>
      </c>
      <c r="I18" s="11">
        <v>0</v>
      </c>
      <c r="J18" s="37"/>
      <c r="K18" s="101" t="s">
        <v>154</v>
      </c>
      <c r="L18" s="14"/>
      <c r="M18" s="14"/>
      <c r="N18" s="14"/>
    </row>
    <row r="19" spans="1:15" s="1" customFormat="1" ht="120" x14ac:dyDescent="0.25">
      <c r="A19" s="30" t="s">
        <v>530</v>
      </c>
      <c r="B19" s="35" t="s">
        <v>619</v>
      </c>
      <c r="C19" s="9">
        <v>37574</v>
      </c>
      <c r="D19" s="9">
        <v>37605</v>
      </c>
      <c r="E19" s="7" t="s">
        <v>149</v>
      </c>
      <c r="F19" s="10">
        <f t="shared" si="0"/>
        <v>0</v>
      </c>
      <c r="G19" s="10">
        <f t="shared" si="1"/>
        <v>1</v>
      </c>
      <c r="H19" s="10">
        <f t="shared" si="2"/>
        <v>2</v>
      </c>
      <c r="I19" s="11">
        <v>0</v>
      </c>
      <c r="J19" s="37"/>
      <c r="K19" s="101" t="s">
        <v>154</v>
      </c>
      <c r="L19" s="14"/>
      <c r="M19" s="14"/>
      <c r="N19" s="14"/>
      <c r="O19" s="3"/>
    </row>
    <row r="20" spans="1:15" s="1" customFormat="1" ht="120" x14ac:dyDescent="0.25">
      <c r="A20" s="30" t="s">
        <v>530</v>
      </c>
      <c r="B20" s="35" t="s">
        <v>620</v>
      </c>
      <c r="C20" s="9">
        <v>37439</v>
      </c>
      <c r="D20" s="9">
        <v>37560</v>
      </c>
      <c r="E20" s="7" t="s">
        <v>149</v>
      </c>
      <c r="F20" s="10">
        <f t="shared" si="0"/>
        <v>0</v>
      </c>
      <c r="G20" s="10">
        <f t="shared" si="1"/>
        <v>3</v>
      </c>
      <c r="H20" s="10">
        <f t="shared" si="2"/>
        <v>30</v>
      </c>
      <c r="I20" s="11">
        <v>0</v>
      </c>
      <c r="J20" s="37"/>
      <c r="K20" s="101" t="s">
        <v>154</v>
      </c>
      <c r="L20" s="14"/>
      <c r="M20" s="14"/>
      <c r="N20" s="14"/>
      <c r="O20" s="3"/>
    </row>
    <row r="21" spans="1:15" s="1" customFormat="1" ht="90" x14ac:dyDescent="0.25">
      <c r="A21" s="30" t="s">
        <v>530</v>
      </c>
      <c r="B21" s="30" t="s">
        <v>621</v>
      </c>
      <c r="C21" s="8">
        <v>37378</v>
      </c>
      <c r="D21" s="9">
        <v>37407</v>
      </c>
      <c r="E21" s="7" t="s">
        <v>149</v>
      </c>
      <c r="F21" s="10">
        <f t="shared" si="0"/>
        <v>0</v>
      </c>
      <c r="G21" s="10">
        <f t="shared" si="1"/>
        <v>0</v>
      </c>
      <c r="H21" s="10">
        <f t="shared" si="2"/>
        <v>30</v>
      </c>
      <c r="I21" s="11">
        <v>0</v>
      </c>
      <c r="J21" s="37"/>
      <c r="K21" s="101" t="s">
        <v>154</v>
      </c>
      <c r="L21" s="14"/>
      <c r="M21" s="14"/>
      <c r="N21" s="14"/>
      <c r="O21" s="3"/>
    </row>
    <row r="22" spans="1:15" s="1" customFormat="1" ht="90" x14ac:dyDescent="0.25">
      <c r="A22" s="30" t="s">
        <v>530</v>
      </c>
      <c r="B22" s="30" t="s">
        <v>622</v>
      </c>
      <c r="C22" s="9">
        <v>37316</v>
      </c>
      <c r="D22" s="9">
        <v>37345</v>
      </c>
      <c r="E22" s="7" t="s">
        <v>149</v>
      </c>
      <c r="F22" s="10">
        <f t="shared" si="0"/>
        <v>0</v>
      </c>
      <c r="G22" s="10">
        <f t="shared" si="1"/>
        <v>0</v>
      </c>
      <c r="H22" s="10">
        <f t="shared" si="2"/>
        <v>30</v>
      </c>
      <c r="I22" s="11">
        <v>0</v>
      </c>
      <c r="J22" s="37"/>
      <c r="K22" s="101" t="s">
        <v>154</v>
      </c>
      <c r="L22" s="14"/>
      <c r="M22" s="14"/>
      <c r="N22" s="14"/>
      <c r="O22" s="3"/>
    </row>
    <row r="23" spans="1:15" s="1" customFormat="1" ht="90" x14ac:dyDescent="0.25">
      <c r="A23" s="30" t="s">
        <v>530</v>
      </c>
      <c r="B23" s="30" t="s">
        <v>623</v>
      </c>
      <c r="C23" s="9">
        <v>37165</v>
      </c>
      <c r="D23" s="9">
        <v>37255</v>
      </c>
      <c r="E23" s="7" t="s">
        <v>149</v>
      </c>
      <c r="F23" s="10">
        <f t="shared" si="0"/>
        <v>0</v>
      </c>
      <c r="G23" s="10">
        <f t="shared" si="1"/>
        <v>2</v>
      </c>
      <c r="H23" s="10">
        <f t="shared" si="2"/>
        <v>30</v>
      </c>
      <c r="I23" s="11">
        <v>0</v>
      </c>
      <c r="J23" s="37"/>
      <c r="K23" s="101" t="s">
        <v>154</v>
      </c>
      <c r="L23" s="14"/>
      <c r="M23" s="14"/>
      <c r="N23" s="14"/>
      <c r="O23" s="3"/>
    </row>
    <row r="24" spans="1:15" s="1" customFormat="1" ht="90" x14ac:dyDescent="0.25">
      <c r="A24" s="30" t="s">
        <v>530</v>
      </c>
      <c r="B24" s="30" t="s">
        <v>624</v>
      </c>
      <c r="C24" s="9">
        <v>37095</v>
      </c>
      <c r="D24" s="9">
        <v>37164</v>
      </c>
      <c r="E24" s="7" t="s">
        <v>149</v>
      </c>
      <c r="F24" s="10">
        <f>DATEDIF(C24,D24+1,"y")</f>
        <v>0</v>
      </c>
      <c r="G24" s="10">
        <f>DATEDIF(C24,D24+1,"ym")</f>
        <v>2</v>
      </c>
      <c r="H24" s="10">
        <f>IF(D24=0,0,DATEDIF(C24,D24+1,"md"))+ROUNDDOWN(I24/8,0)</f>
        <v>8</v>
      </c>
      <c r="I24" s="11">
        <v>0</v>
      </c>
      <c r="J24" s="37"/>
      <c r="K24" s="101" t="s">
        <v>154</v>
      </c>
      <c r="L24" s="14"/>
      <c r="M24" s="14"/>
      <c r="N24" s="14"/>
      <c r="O24" s="3"/>
    </row>
    <row r="25" spans="1:15" s="1" customFormat="1" x14ac:dyDescent="0.25">
      <c r="A25" s="36"/>
      <c r="B25" s="36"/>
      <c r="C25" s="28"/>
      <c r="D25" s="28"/>
      <c r="E25" s="28"/>
      <c r="F25" s="10">
        <f>DATEDIF(C25,D25+1,"y")</f>
        <v>0</v>
      </c>
      <c r="G25" s="10">
        <f>DATEDIF(C25,D25+1,"ym")</f>
        <v>0</v>
      </c>
      <c r="H25" s="10">
        <f>IF(D25=0,0,DATEDIF(C25,D25+1,"md"))+ROUNDDOWN(I25/8,0)</f>
        <v>0</v>
      </c>
      <c r="I25" s="11">
        <v>0</v>
      </c>
      <c r="J25" s="38"/>
      <c r="K25" s="102"/>
      <c r="L25" s="14"/>
      <c r="M25" s="14"/>
      <c r="N25" s="14"/>
      <c r="O25" s="3"/>
    </row>
    <row r="26" spans="1:15" s="1" customFormat="1" x14ac:dyDescent="0.25">
      <c r="A26" s="54"/>
      <c r="B26" s="54"/>
      <c r="C26" s="54"/>
      <c r="D26" s="54"/>
      <c r="E26" s="54"/>
      <c r="F26" s="12"/>
      <c r="G26" s="13"/>
      <c r="H26" s="13"/>
      <c r="I26" s="13"/>
      <c r="J26" s="14"/>
      <c r="K26" s="86"/>
      <c r="L26" s="14"/>
      <c r="M26" s="14"/>
      <c r="N26" s="14"/>
      <c r="O26" s="3"/>
    </row>
    <row r="27" spans="1:15" s="1" customFormat="1" x14ac:dyDescent="0.25">
      <c r="A27" s="54"/>
      <c r="B27" s="54"/>
      <c r="C27" s="54"/>
      <c r="D27" s="54"/>
      <c r="E27" s="15" t="s">
        <v>14</v>
      </c>
      <c r="F27" s="16">
        <f>SUMIFS(F$6:F$25,$K$6:K25,"SI")</f>
        <v>5</v>
      </c>
      <c r="G27" s="16">
        <f>SUMIFS(G$6:G$25,$K$6:$K$25,"SI")</f>
        <v>38</v>
      </c>
      <c r="H27" s="16">
        <f>SUMIFS(H$6:H$25,$K$6:$K$25,"SI")</f>
        <v>283</v>
      </c>
      <c r="I27" s="32"/>
      <c r="J27" s="162" t="s">
        <v>15</v>
      </c>
      <c r="K27" s="162"/>
      <c r="L27" s="14"/>
      <c r="M27" s="14"/>
      <c r="N27" s="14"/>
      <c r="O27" s="3"/>
    </row>
    <row r="28" spans="1:15" s="1" customFormat="1" ht="42.75" customHeight="1" x14ac:dyDescent="0.25">
      <c r="A28" s="54"/>
      <c r="B28" s="54"/>
      <c r="C28" s="54"/>
      <c r="D28" s="54"/>
      <c r="E28" s="17" t="s">
        <v>16</v>
      </c>
      <c r="F28" s="18">
        <f>F27+J28</f>
        <v>8</v>
      </c>
      <c r="G28" s="18">
        <f>G27-(ROUNDDOWN((G27+K28)/12,0)*12)+K28</f>
        <v>11</v>
      </c>
      <c r="H28" s="18">
        <f>H27-(K28*30)</f>
        <v>13</v>
      </c>
      <c r="I28" s="32"/>
      <c r="J28" s="103">
        <f>ROUNDDOWN((G27+K28)/12,0)</f>
        <v>3</v>
      </c>
      <c r="K28" s="103">
        <f>ROUNDDOWN(H27/30,0)</f>
        <v>9</v>
      </c>
      <c r="L28" s="54"/>
      <c r="M28" s="54"/>
      <c r="N28" s="54"/>
      <c r="O28" s="3"/>
    </row>
    <row r="29" spans="1:15" ht="22.5" customHeight="1" x14ac:dyDescent="0.25">
      <c r="A29" s="54"/>
      <c r="B29" s="54"/>
      <c r="C29" s="54"/>
      <c r="D29" s="54"/>
      <c r="E29" s="19" t="s">
        <v>17</v>
      </c>
      <c r="F29" s="16">
        <f>SUMIFS(F$6:F$25,$E$6:$E$25,"AMBIENTAL",$K$6:$K$25,"SI")</f>
        <v>3</v>
      </c>
      <c r="G29" s="16">
        <f>SUMIFS(G$6:G$25,$E$6:$E$25,"AMBIENTAL",$K$6:$K$25,"SI")</f>
        <v>32</v>
      </c>
      <c r="H29" s="16">
        <f>SUMIFS(H$6:H$25,$E$6:$E$25,"AMBIENTAL",$K$6:$K$25,"SI")</f>
        <v>249</v>
      </c>
      <c r="I29" s="32"/>
      <c r="J29" s="103"/>
      <c r="K29" s="103"/>
      <c r="L29" s="54"/>
      <c r="M29" s="54"/>
      <c r="N29" s="54"/>
    </row>
    <row r="30" spans="1:15" ht="22.5" customHeight="1" x14ac:dyDescent="0.25">
      <c r="A30" s="54"/>
      <c r="B30" s="54"/>
      <c r="C30" s="54"/>
      <c r="D30" s="54"/>
      <c r="E30" s="20" t="s">
        <v>18</v>
      </c>
      <c r="F30" s="21">
        <f>F29+J30</f>
        <v>6</v>
      </c>
      <c r="G30" s="21">
        <f>G29-(ROUNDDOWN((G29+K30)/12,0)*12)+K30</f>
        <v>4</v>
      </c>
      <c r="H30" s="21">
        <f>H29-(K30*30)</f>
        <v>9</v>
      </c>
      <c r="I30" s="32"/>
      <c r="J30" s="103">
        <f>ROUNDDOWN((G29+K30)/12,0)</f>
        <v>3</v>
      </c>
      <c r="K30" s="103">
        <f>ROUNDDOWN(H29/30,0)</f>
        <v>8</v>
      </c>
      <c r="L30" s="54"/>
      <c r="M30" s="54"/>
      <c r="N30" s="54"/>
    </row>
    <row r="31" spans="1:15" ht="22.5" customHeight="1" x14ac:dyDescent="0.25">
      <c r="A31" s="54"/>
      <c r="B31" s="54"/>
      <c r="C31" s="54"/>
      <c r="D31" s="54"/>
      <c r="E31" s="19" t="s">
        <v>19</v>
      </c>
      <c r="F31" s="16">
        <f>SUMIFS(F$6:F$25,$E$6:$E$25,"GENERAL",$K$6:$K$25,"SI")</f>
        <v>2</v>
      </c>
      <c r="G31" s="16">
        <f>SUMIFS(G$6:G$25,$E$6:$E$25,"GENERAL",$K$6:$K$25,"SI")</f>
        <v>6</v>
      </c>
      <c r="H31" s="16">
        <f>SUMIFS(H$6:H$25,$E$6:$E$25,"GENERAL",$K$6:$K$25,"SI")</f>
        <v>34</v>
      </c>
      <c r="I31" s="32"/>
      <c r="J31" s="103"/>
      <c r="K31" s="103"/>
      <c r="L31" s="54"/>
      <c r="M31" s="54"/>
      <c r="N31" s="54"/>
    </row>
    <row r="32" spans="1:15" x14ac:dyDescent="0.25">
      <c r="A32" s="54"/>
      <c r="B32" s="54"/>
      <c r="C32" s="54"/>
      <c r="D32" s="54"/>
      <c r="E32" s="22" t="s">
        <v>20</v>
      </c>
      <c r="F32" s="23">
        <f>F31+J32</f>
        <v>2</v>
      </c>
      <c r="G32" s="23">
        <f>G31-(ROUNDDOWN((G31+K32)/12,0)*12)+K32</f>
        <v>7</v>
      </c>
      <c r="H32" s="23">
        <f>H31-(K32*30)</f>
        <v>4</v>
      </c>
      <c r="I32" s="32"/>
      <c r="J32" s="103">
        <f>ROUNDDOWN((G31+K32)/12,0)</f>
        <v>0</v>
      </c>
      <c r="K32" s="103">
        <f>ROUNDDOWN(H31/30,0)</f>
        <v>1</v>
      </c>
      <c r="L32" s="54"/>
      <c r="M32" s="54"/>
      <c r="N32" s="54"/>
    </row>
    <row r="33" spans="1:14" x14ac:dyDescent="0.25">
      <c r="A33" s="137" t="s">
        <v>76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54"/>
      <c r="M33" s="54"/>
      <c r="N33" s="54"/>
    </row>
    <row r="34" spans="1:14" x14ac:dyDescent="0.25">
      <c r="A34" s="54"/>
      <c r="B34" s="54"/>
      <c r="C34" s="54"/>
      <c r="D34" s="54"/>
      <c r="E34" s="54"/>
      <c r="F34" s="54"/>
      <c r="G34" s="88"/>
      <c r="H34" s="87"/>
      <c r="I34" s="87"/>
      <c r="J34" s="54"/>
      <c r="K34" s="85"/>
      <c r="L34" s="54"/>
      <c r="M34" s="54"/>
      <c r="N34" s="54"/>
    </row>
    <row r="35" spans="1:14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14"/>
      <c r="K35" s="85"/>
      <c r="L35" s="54"/>
      <c r="M35" s="54"/>
      <c r="N35" s="54"/>
    </row>
    <row r="36" spans="1:14" ht="15.75" thickBot="1" x14ac:dyDescent="0.3">
      <c r="A36" s="54"/>
      <c r="B36" s="126"/>
      <c r="C36" s="54"/>
      <c r="D36" s="126"/>
      <c r="E36" s="126"/>
      <c r="F36" s="54"/>
      <c r="G36" s="54"/>
      <c r="H36" s="54"/>
      <c r="I36" s="126"/>
      <c r="J36" s="127"/>
      <c r="K36" s="85"/>
      <c r="L36" s="54"/>
      <c r="M36" s="54"/>
      <c r="N36" s="54"/>
    </row>
    <row r="37" spans="1:14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14"/>
      <c r="K37" s="85"/>
      <c r="L37" s="54"/>
      <c r="M37" s="54"/>
      <c r="N37" s="54"/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14"/>
      <c r="K38" s="85"/>
      <c r="L38" s="54"/>
      <c r="M38" s="54"/>
      <c r="N38" s="54"/>
    </row>
    <row r="39" spans="1:14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14"/>
      <c r="K39" s="85"/>
      <c r="L39" s="54"/>
      <c r="M39" s="54"/>
      <c r="N39" s="54"/>
    </row>
    <row r="40" spans="1:14" ht="15.75" thickBot="1" x14ac:dyDescent="0.3">
      <c r="A40" s="54"/>
      <c r="B40" s="126"/>
      <c r="C40" s="54"/>
      <c r="D40" s="126"/>
      <c r="E40" s="126"/>
      <c r="F40" s="54"/>
      <c r="G40" s="54"/>
      <c r="H40" s="54"/>
      <c r="I40" s="126"/>
      <c r="J40" s="127"/>
      <c r="K40" s="85"/>
      <c r="L40" s="54"/>
      <c r="M40" s="54"/>
      <c r="N40" s="54"/>
    </row>
    <row r="41" spans="1:14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14"/>
      <c r="K41" s="85"/>
      <c r="L41" s="54"/>
      <c r="M41" s="54"/>
      <c r="N41" s="54"/>
    </row>
  </sheetData>
  <autoFilter ref="A5:K27"/>
  <customSheetViews>
    <customSheetView guid="{DFB4BDB3-5D3E-4DA0-A3F8-EB9B3B103ABC}" showGridLines="0" fitToPage="1" showAutoFilter="1">
      <selection sqref="A1:K1"/>
      <pageMargins left="0.25" right="0.25" top="0.75" bottom="0.75" header="0.3" footer="0.3"/>
      <printOptions horizontalCentered="1" verticalCentered="1" gridLines="1"/>
      <pageSetup scale="55" orientation="landscape" r:id="rId1"/>
      <autoFilter ref="A5:K27"/>
    </customSheetView>
  </customSheetViews>
  <mergeCells count="11">
    <mergeCell ref="A33:K33"/>
    <mergeCell ref="A1:K1"/>
    <mergeCell ref="B2:D2"/>
    <mergeCell ref="F2:I2"/>
    <mergeCell ref="J2:K2"/>
    <mergeCell ref="B3:D3"/>
    <mergeCell ref="F3:I3"/>
    <mergeCell ref="J3:K4"/>
    <mergeCell ref="B4:D4"/>
    <mergeCell ref="G4:I4"/>
    <mergeCell ref="J27:K27"/>
  </mergeCells>
  <conditionalFormatting sqref="F4:G4">
    <cfRule type="containsText" dxfId="49" priority="1" operator="containsText" text="NO">
      <formula>NOT(ISERROR(SEARCH("NO",F4)))</formula>
    </cfRule>
    <cfRule type="containsText" dxfId="48" priority="2" operator="containsText" text="SI">
      <formula>NOT(ISERROR(SEARCH("SI",F4)))</formula>
    </cfRule>
  </conditionalFormatting>
  <dataValidations count="3">
    <dataValidation type="list" allowBlank="1" showInputMessage="1" showErrorMessage="1" sqref="K6:K25">
      <formula1>"SI,NO"</formula1>
    </dataValidation>
    <dataValidation type="list" allowBlank="1" showInputMessage="1" showErrorMessage="1" error="DEBE DIGITAR SI ES AMBIENTAL O SI ES GENERAL" promptTitle="POR FAVOR" prompt="DIGITE SI ES AMBIENTAL O SI ES GENERAL" sqref="E6:E25">
      <formula1>"AMBIENTAL,GENERAL"</formula1>
    </dataValidation>
    <dataValidation type="date" operator="greaterThan" allowBlank="1" showInputMessage="1" showErrorMessage="1" errorTitle="OJO" error="NO SE HA DIGITADO UNA FECHA VÁLIDA DD/MM/AA" promptTitle="POR FAVOR" prompt="Debe digitar una fecha DD/MM/AA" sqref="C6:D25">
      <formula1>1900</formula1>
    </dataValidation>
  </dataValidations>
  <hyperlinks>
    <hyperlink ref="F4" location="'ACUMULADO RESULTADO'!A1" display="'ACUMULADO RESULTADO'!A1"/>
  </hyperlinks>
  <printOptions horizontalCentered="1" verticalCentered="1" gridLines="1"/>
  <pageMargins left="0.25" right="0.25" top="0.75" bottom="0.75" header="0.3" footer="0.3"/>
  <pageSetup scale="5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5</vt:i4>
      </vt:variant>
    </vt:vector>
  </HeadingPairs>
  <TitlesOfParts>
    <vt:vector size="40" baseType="lpstr">
      <vt:lpstr>33</vt:lpstr>
      <vt:lpstr>32</vt:lpstr>
      <vt:lpstr>31</vt:lpstr>
      <vt:lpstr>30 </vt:lpstr>
      <vt:lpstr>29</vt:lpstr>
      <vt:lpstr>28</vt:lpstr>
      <vt:lpstr>27</vt:lpstr>
      <vt:lpstr>26</vt:lpstr>
      <vt:lpstr>25</vt:lpstr>
      <vt:lpstr>24</vt:lpstr>
      <vt:lpstr>23</vt:lpstr>
      <vt:lpstr>22</vt:lpstr>
      <vt:lpstr>21</vt:lpstr>
      <vt:lpstr>20</vt:lpstr>
      <vt:lpstr>19</vt:lpstr>
      <vt:lpstr>18</vt:lpstr>
      <vt:lpstr>17</vt:lpstr>
      <vt:lpstr>16</vt:lpstr>
      <vt:lpstr>15</vt:lpstr>
      <vt:lpstr>14</vt:lpstr>
      <vt:lpstr>13</vt:lpstr>
      <vt:lpstr>12</vt:lpstr>
      <vt:lpstr>11</vt:lpstr>
      <vt:lpstr>10</vt:lpstr>
      <vt:lpstr>9 </vt:lpstr>
      <vt:lpstr>8 </vt:lpstr>
      <vt:lpstr>7 </vt:lpstr>
      <vt:lpstr>6 </vt:lpstr>
      <vt:lpstr>5 </vt:lpstr>
      <vt:lpstr>4 </vt:lpstr>
      <vt:lpstr>3 </vt:lpstr>
      <vt:lpstr>2 </vt:lpstr>
      <vt:lpstr>1 </vt:lpstr>
      <vt:lpstr>ACUMULADO RESULTADO</vt:lpstr>
      <vt:lpstr>RESUMEN</vt:lpstr>
      <vt:lpstr>'1 '!Área_de_impresión</vt:lpstr>
      <vt:lpstr>'ACUMULADO RESULTADO'!Área_de_impresión</vt:lpstr>
      <vt:lpstr>RESUMEN!Área_de_impresión</vt:lpstr>
      <vt:lpstr>'ACUMULADO RESULTADO'!Títulos_a_imprimir</vt:lpstr>
      <vt:lpstr>RESUMEN!Títulos_a_imprimir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Alejo Mariño Gonzalez</dc:creator>
  <cp:lastModifiedBy>Hugo Hernan Ñañez Muñoz</cp:lastModifiedBy>
  <cp:lastPrinted>2015-10-04T19:44:02Z</cp:lastPrinted>
  <dcterms:created xsi:type="dcterms:W3CDTF">2012-07-05T21:06:21Z</dcterms:created>
  <dcterms:modified xsi:type="dcterms:W3CDTF">2015-10-25T18:57:20Z</dcterms:modified>
</cp:coreProperties>
</file>